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VALIDACIÓN-TALLERES\CUARENTENA\JHON ESPINOZA\"/>
    </mc:Choice>
  </mc:AlternateContent>
  <xr:revisionPtr revIDLastSave="0" documentId="8_{9462A534-ED3C-4ED9-9CEA-DF73A6DB83E7}" xr6:coauthVersionLast="45" xr6:coauthVersionMax="45" xr10:uidLastSave="{00000000-0000-0000-0000-000000000000}"/>
  <bookViews>
    <workbookView xWindow="-120" yWindow="-120" windowWidth="20730" windowHeight="11760" tabRatio="554" xr2:uid="{00000000-000D-0000-FFFF-FFFF00000000}"/>
  </bookViews>
  <sheets>
    <sheet name="PROVINCIA" sheetId="2" r:id="rId1"/>
    <sheet name="DISTRITOS" sheetId="1" r:id="rId2"/>
    <sheet name="TIPOLOGY_BOSQUES" sheetId="13" r:id="rId3"/>
    <sheet name="DEGRADACIÓN" sheetId="3" r:id="rId4"/>
    <sheet name="Relaciones logicas" sheetId="14" r:id="rId5"/>
  </sheets>
  <definedNames>
    <definedName name="_xlnm._FilterDatabase" localSheetId="3" hidden="1">DEGRADACIÓN!$B$2:$BJ$37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T6" i="2" l="1"/>
  <c r="BT7" i="2"/>
  <c r="BT8" i="2"/>
  <c r="BT9" i="2"/>
  <c r="BT10" i="2"/>
  <c r="BT11" i="2"/>
  <c r="BT12" i="2"/>
  <c r="BT5" i="2"/>
  <c r="H37" i="1" l="1"/>
  <c r="D37" i="1" l="1"/>
  <c r="F37" i="1"/>
  <c r="D10" i="2"/>
  <c r="D9" i="2"/>
  <c r="C13" i="2"/>
  <c r="D8" i="2" s="1"/>
  <c r="U26" i="2" l="1"/>
  <c r="D12" i="2"/>
  <c r="D6" i="2"/>
  <c r="D5" i="2"/>
  <c r="D7" i="2"/>
  <c r="D11" i="2"/>
  <c r="R5" i="13" l="1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4" i="13"/>
  <c r="P36" i="13"/>
  <c r="Q5" i="13" s="1"/>
  <c r="Q31" i="13" l="1"/>
  <c r="Q18" i="13"/>
  <c r="Q30" i="13"/>
  <c r="Q17" i="13"/>
  <c r="Q28" i="13"/>
  <c r="Q12" i="13"/>
  <c r="Q35" i="13"/>
  <c r="Q25" i="13"/>
  <c r="Q11" i="13"/>
  <c r="Q26" i="13"/>
  <c r="Q34" i="13"/>
  <c r="Q20" i="13"/>
  <c r="Q27" i="13"/>
  <c r="Q4" i="13"/>
  <c r="Q10" i="13"/>
  <c r="Q33" i="13"/>
  <c r="Q19" i="13"/>
  <c r="Q9" i="13"/>
  <c r="Q32" i="13"/>
  <c r="Q24" i="13"/>
  <c r="Q16" i="13"/>
  <c r="Q8" i="13"/>
  <c r="Q23" i="13"/>
  <c r="Q15" i="13"/>
  <c r="Q7" i="13"/>
  <c r="Q22" i="13"/>
  <c r="Q14" i="13"/>
  <c r="Q6" i="13"/>
  <c r="Q29" i="13"/>
  <c r="Q21" i="13"/>
  <c r="Q13" i="13"/>
  <c r="AC6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5" i="1"/>
  <c r="L6" i="1"/>
  <c r="L7" i="1"/>
  <c r="AC7" i="1" s="1"/>
  <c r="L8" i="1"/>
  <c r="AC8" i="1" s="1"/>
  <c r="L9" i="1"/>
  <c r="AC9" i="1" s="1"/>
  <c r="L10" i="1"/>
  <c r="L11" i="1"/>
  <c r="AC11" i="1" s="1"/>
  <c r="L12" i="1"/>
  <c r="AC12" i="1" s="1"/>
  <c r="L13" i="1"/>
  <c r="L14" i="1"/>
  <c r="L15" i="1"/>
  <c r="AC15" i="1" s="1"/>
  <c r="L16" i="1"/>
  <c r="AC16" i="1" s="1"/>
  <c r="L17" i="1"/>
  <c r="AC17" i="1" s="1"/>
  <c r="L18" i="1"/>
  <c r="AC18" i="1" s="1"/>
  <c r="L19" i="1"/>
  <c r="AC19" i="1" s="1"/>
  <c r="L20" i="1"/>
  <c r="L21" i="1"/>
  <c r="L22" i="1"/>
  <c r="L23" i="1"/>
  <c r="L24" i="1"/>
  <c r="L25" i="1"/>
  <c r="AC25" i="1" s="1"/>
  <c r="L26" i="1"/>
  <c r="L27" i="1"/>
  <c r="L28" i="1"/>
  <c r="AC28" i="1" s="1"/>
  <c r="L29" i="1"/>
  <c r="L30" i="1"/>
  <c r="L31" i="1"/>
  <c r="L32" i="1"/>
  <c r="L33" i="1"/>
  <c r="L34" i="1"/>
  <c r="L35" i="1"/>
  <c r="L36" i="1"/>
  <c r="P37" i="1"/>
  <c r="V19" i="2" s="1"/>
  <c r="R37" i="1"/>
  <c r="V20" i="2" s="1"/>
  <c r="T37" i="1"/>
  <c r="V21" i="2" s="1"/>
  <c r="V37" i="1"/>
  <c r="V22" i="2" s="1"/>
  <c r="X37" i="1"/>
  <c r="Z37" i="1"/>
  <c r="V23" i="2" s="1"/>
  <c r="N37" i="1"/>
  <c r="V18" i="2" s="1"/>
  <c r="AY13" i="2"/>
  <c r="AY14" i="2" s="1"/>
  <c r="BA13" i="2"/>
  <c r="BC13" i="2"/>
  <c r="BE13" i="2"/>
  <c r="BG13" i="2"/>
  <c r="BL13" i="2"/>
  <c r="BN13" i="2"/>
  <c r="BP13" i="2"/>
  <c r="BR13" i="2"/>
  <c r="BS5" i="2" s="1"/>
  <c r="BT13" i="2"/>
  <c r="BU5" i="2" s="1"/>
  <c r="BF5" i="2" l="1"/>
  <c r="BE14" i="2"/>
  <c r="R23" i="2"/>
  <c r="AC32" i="1"/>
  <c r="AC24" i="1"/>
  <c r="AC33" i="1"/>
  <c r="BD5" i="2"/>
  <c r="BC14" i="2"/>
  <c r="Q23" i="2"/>
  <c r="AC31" i="1"/>
  <c r="AC23" i="1"/>
  <c r="BH11" i="2"/>
  <c r="BG14" i="2"/>
  <c r="S23" i="2"/>
  <c r="BB6" i="2"/>
  <c r="P23" i="2"/>
  <c r="BA14" i="2"/>
  <c r="AC30" i="1"/>
  <c r="AC22" i="1"/>
  <c r="AC14" i="1"/>
  <c r="S24" i="2"/>
  <c r="BR14" i="2"/>
  <c r="AC21" i="1"/>
  <c r="AC13" i="1"/>
  <c r="AC36" i="1"/>
  <c r="AC20" i="1"/>
  <c r="AC29" i="1"/>
  <c r="AC35" i="1"/>
  <c r="AC27" i="1"/>
  <c r="BP14" i="2"/>
  <c r="R24" i="2"/>
  <c r="BN14" i="2"/>
  <c r="Q24" i="2"/>
  <c r="BL14" i="2"/>
  <c r="P24" i="2"/>
  <c r="AC34" i="1"/>
  <c r="AC26" i="1"/>
  <c r="AC10" i="1"/>
  <c r="Q36" i="13"/>
  <c r="AB37" i="1"/>
  <c r="BI12" i="2"/>
  <c r="BI11" i="2"/>
  <c r="BI10" i="2"/>
  <c r="BI9" i="2"/>
  <c r="BI8" i="2"/>
  <c r="BI7" i="2"/>
  <c r="BI6" i="2"/>
  <c r="BI5" i="2"/>
  <c r="BB8" i="2"/>
  <c r="BH10" i="2"/>
  <c r="BH9" i="2"/>
  <c r="BH7" i="2"/>
  <c r="BD8" i="2"/>
  <c r="BD12" i="2"/>
  <c r="BD11" i="2"/>
  <c r="BB9" i="2"/>
  <c r="BB12" i="2"/>
  <c r="BB11" i="2"/>
  <c r="BB10" i="2"/>
  <c r="BB5" i="2"/>
  <c r="BH6" i="2"/>
  <c r="BB7" i="2"/>
  <c r="BH12" i="2"/>
  <c r="BF8" i="2"/>
  <c r="BH5" i="2"/>
  <c r="BH8" i="2"/>
  <c r="BD10" i="2"/>
  <c r="BF10" i="2"/>
  <c r="BF11" i="2"/>
  <c r="BD9" i="2"/>
  <c r="BF9" i="2"/>
  <c r="BD7" i="2"/>
  <c r="BF7" i="2"/>
  <c r="BD6" i="2"/>
  <c r="BF6" i="2"/>
  <c r="BF12" i="2"/>
  <c r="AA6" i="1"/>
  <c r="BG37" i="3"/>
  <c r="BI37" i="3"/>
  <c r="BE37" i="3"/>
  <c r="H37" i="3"/>
  <c r="BJ38" i="3" l="1"/>
  <c r="BS14" i="2"/>
  <c r="BH14" i="2"/>
  <c r="U23" i="2" s="1"/>
  <c r="T23" i="2" s="1"/>
  <c r="BF13" i="2"/>
  <c r="BH13" i="2"/>
  <c r="BD13" i="2"/>
  <c r="BB13" i="2"/>
  <c r="BI13" i="2"/>
  <c r="AA33" i="1"/>
  <c r="AA24" i="1"/>
  <c r="AA13" i="1"/>
  <c r="AA15" i="1"/>
  <c r="AA30" i="1"/>
  <c r="AA22" i="1"/>
  <c r="AA10" i="1"/>
  <c r="AA12" i="1"/>
  <c r="AA29" i="1"/>
  <c r="AA5" i="1"/>
  <c r="AA32" i="1"/>
  <c r="AA11" i="1"/>
  <c r="AA36" i="1"/>
  <c r="AA28" i="1"/>
  <c r="AA20" i="1"/>
  <c r="AA8" i="1"/>
  <c r="AA17" i="1"/>
  <c r="AA16" i="1"/>
  <c r="AA31" i="1"/>
  <c r="AA21" i="1"/>
  <c r="AA35" i="1"/>
  <c r="AA27" i="1"/>
  <c r="AA19" i="1"/>
  <c r="AA7" i="1"/>
  <c r="AA25" i="1"/>
  <c r="AA14" i="1"/>
  <c r="AA23" i="1"/>
  <c r="AA9" i="1"/>
  <c r="AA34" i="1"/>
  <c r="AA26" i="1"/>
  <c r="AA18" i="1"/>
  <c r="J5" i="3"/>
  <c r="BB5" i="3"/>
  <c r="J6" i="3"/>
  <c r="BB6" i="3"/>
  <c r="J7" i="3"/>
  <c r="BB7" i="3"/>
  <c r="J8" i="3"/>
  <c r="BB8" i="3"/>
  <c r="J9" i="3"/>
  <c r="BB9" i="3"/>
  <c r="J10" i="3"/>
  <c r="BB10" i="3"/>
  <c r="J11" i="3"/>
  <c r="BB11" i="3"/>
  <c r="J12" i="3"/>
  <c r="BB12" i="3"/>
  <c r="J13" i="3"/>
  <c r="BB13" i="3"/>
  <c r="J14" i="3"/>
  <c r="BB14" i="3"/>
  <c r="BC14" i="3" s="1"/>
  <c r="J15" i="3"/>
  <c r="BB15" i="3"/>
  <c r="J16" i="3"/>
  <c r="BB16" i="3"/>
  <c r="J17" i="3"/>
  <c r="BB17" i="3"/>
  <c r="J18" i="3"/>
  <c r="BB18" i="3"/>
  <c r="J19" i="3"/>
  <c r="BB19" i="3"/>
  <c r="J20" i="3"/>
  <c r="BB20" i="3"/>
  <c r="J21" i="3"/>
  <c r="BB21" i="3"/>
  <c r="J22" i="3"/>
  <c r="BB22" i="3"/>
  <c r="J23" i="3"/>
  <c r="BB23" i="3"/>
  <c r="J24" i="3"/>
  <c r="BB24" i="3"/>
  <c r="J25" i="3"/>
  <c r="BB25" i="3"/>
  <c r="J26" i="3"/>
  <c r="J27" i="3"/>
  <c r="BB27" i="3"/>
  <c r="BH27" i="3"/>
  <c r="J28" i="3"/>
  <c r="O28" i="3"/>
  <c r="AC28" i="3"/>
  <c r="BB28" i="3"/>
  <c r="BH28" i="3"/>
  <c r="J29" i="3"/>
  <c r="AC29" i="3"/>
  <c r="BB29" i="3"/>
  <c r="BH29" i="3"/>
  <c r="J30" i="3"/>
  <c r="BB30" i="3"/>
  <c r="BH30" i="3"/>
  <c r="J31" i="3"/>
  <c r="BB31" i="3"/>
  <c r="BH31" i="3"/>
  <c r="BJ31" i="3"/>
  <c r="J32" i="3"/>
  <c r="BB32" i="3"/>
  <c r="BH32" i="3"/>
  <c r="BJ32" i="3"/>
  <c r="J33" i="3"/>
  <c r="BB33" i="3"/>
  <c r="BH33" i="3"/>
  <c r="BJ33" i="3"/>
  <c r="J34" i="3"/>
  <c r="AC34" i="3"/>
  <c r="BB34" i="3"/>
  <c r="BH34" i="3"/>
  <c r="BJ34" i="3"/>
  <c r="J35" i="3"/>
  <c r="BB35" i="3"/>
  <c r="BH35" i="3"/>
  <c r="BJ35" i="3"/>
  <c r="J36" i="3"/>
  <c r="BB36" i="3"/>
  <c r="BH36" i="3"/>
  <c r="BJ36" i="3"/>
  <c r="D37" i="3"/>
  <c r="F37" i="3"/>
  <c r="L37" i="3"/>
  <c r="M28" i="3" s="1"/>
  <c r="N37" i="3"/>
  <c r="O26" i="3" s="1"/>
  <c r="P37" i="3"/>
  <c r="R37" i="3"/>
  <c r="S26" i="3" s="1"/>
  <c r="T37" i="3"/>
  <c r="U26" i="3" s="1"/>
  <c r="V37" i="3"/>
  <c r="X37" i="3"/>
  <c r="Z37" i="3"/>
  <c r="AB37" i="3"/>
  <c r="AC36" i="3" s="1"/>
  <c r="AD37" i="3"/>
  <c r="AE28" i="3" s="1"/>
  <c r="AF37" i="3"/>
  <c r="AG6" i="3" s="1"/>
  <c r="AH37" i="3"/>
  <c r="AJ37" i="3"/>
  <c r="AK26" i="3" s="1"/>
  <c r="AL37" i="3"/>
  <c r="AM26" i="3" s="1"/>
  <c r="AN37" i="3"/>
  <c r="AP37" i="3"/>
  <c r="AR37" i="3"/>
  <c r="AS26" i="3" s="1"/>
  <c r="AT37" i="3"/>
  <c r="AU26" i="3" s="1"/>
  <c r="AV37" i="3"/>
  <c r="AW24" i="3" s="1"/>
  <c r="AX37" i="3"/>
  <c r="AZ37" i="3"/>
  <c r="BJ7" i="3"/>
  <c r="BC19" i="3" l="1"/>
  <c r="W24" i="3"/>
  <c r="W38" i="3"/>
  <c r="BA26" i="3"/>
  <c r="BA38" i="3"/>
  <c r="AC33" i="3"/>
  <c r="AI38" i="3"/>
  <c r="AU31" i="3"/>
  <c r="AO26" i="3"/>
  <c r="AO38" i="3"/>
  <c r="Q26" i="3"/>
  <c r="Q38" i="3"/>
  <c r="AU32" i="3"/>
  <c r="AU38" i="3"/>
  <c r="AC26" i="3"/>
  <c r="AC38" i="3"/>
  <c r="AE30" i="3"/>
  <c r="U24" i="2"/>
  <c r="T24" i="2" s="1"/>
  <c r="AA37" i="1"/>
  <c r="AU30" i="3"/>
  <c r="AE29" i="3"/>
  <c r="AU33" i="3"/>
  <c r="AE32" i="3"/>
  <c r="AE31" i="3"/>
  <c r="AC30" i="3"/>
  <c r="O29" i="3"/>
  <c r="AE26" i="3"/>
  <c r="AE34" i="3"/>
  <c r="AE33" i="3"/>
  <c r="AC32" i="3"/>
  <c r="AC31" i="3"/>
  <c r="O30" i="3"/>
  <c r="AE35" i="3"/>
  <c r="O32" i="3"/>
  <c r="O31" i="3"/>
  <c r="AE36" i="3"/>
  <c r="AC35" i="3"/>
  <c r="O34" i="3"/>
  <c r="O33" i="3"/>
  <c r="AE27" i="3"/>
  <c r="AM25" i="3"/>
  <c r="O35" i="3"/>
  <c r="AU28" i="3"/>
  <c r="AC27" i="3"/>
  <c r="W25" i="3"/>
  <c r="O36" i="3"/>
  <c r="AU29" i="3"/>
  <c r="O27" i="3"/>
  <c r="BC31" i="3"/>
  <c r="BC36" i="3"/>
  <c r="BC35" i="3"/>
  <c r="BC24" i="3"/>
  <c r="BC27" i="3"/>
  <c r="BC13" i="3"/>
  <c r="BC23" i="3"/>
  <c r="BC34" i="3"/>
  <c r="BC22" i="3"/>
  <c r="BC21" i="3"/>
  <c r="BC30" i="3"/>
  <c r="BC29" i="3"/>
  <c r="BC5" i="3"/>
  <c r="BC18" i="3"/>
  <c r="BC7" i="3"/>
  <c r="BC33" i="3"/>
  <c r="BC17" i="3"/>
  <c r="BC16" i="3"/>
  <c r="BC32" i="3"/>
  <c r="BC12" i="3"/>
  <c r="BC25" i="3"/>
  <c r="BC11" i="3"/>
  <c r="BC28" i="3"/>
  <c r="BC15" i="3"/>
  <c r="BC8" i="3"/>
  <c r="BC9" i="3"/>
  <c r="BC10" i="3"/>
  <c r="J37" i="3"/>
  <c r="K10" i="3" s="1"/>
  <c r="BC6" i="3"/>
  <c r="M26" i="3"/>
  <c r="M36" i="3"/>
  <c r="M35" i="3"/>
  <c r="M34" i="3"/>
  <c r="M33" i="3"/>
  <c r="M32" i="3"/>
  <c r="M27" i="3"/>
  <c r="M31" i="3"/>
  <c r="M30" i="3"/>
  <c r="M29" i="3"/>
  <c r="BC20" i="3"/>
  <c r="AU27" i="3"/>
  <c r="AU36" i="3"/>
  <c r="AU35" i="3"/>
  <c r="AU34" i="3"/>
  <c r="AS35" i="3"/>
  <c r="AS31" i="3"/>
  <c r="AS27" i="3"/>
  <c r="AS32" i="3"/>
  <c r="AS30" i="3"/>
  <c r="AS33" i="3"/>
  <c r="AS36" i="3"/>
  <c r="AS34" i="3"/>
  <c r="AS29" i="3"/>
  <c r="AS28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8" i="3"/>
  <c r="AA31" i="3"/>
  <c r="AA32" i="3"/>
  <c r="AA33" i="3"/>
  <c r="AA34" i="3"/>
  <c r="AA35" i="3"/>
  <c r="AA36" i="3"/>
  <c r="AA26" i="3"/>
  <c r="AA29" i="3"/>
  <c r="AA30" i="3"/>
  <c r="AA27" i="3"/>
  <c r="AQ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33" i="3"/>
  <c r="AQ34" i="3"/>
  <c r="AQ35" i="3"/>
  <c r="AQ28" i="3"/>
  <c r="AQ30" i="3"/>
  <c r="AQ31" i="3"/>
  <c r="AQ32" i="3"/>
  <c r="AQ26" i="3"/>
  <c r="AQ27" i="3"/>
  <c r="AQ29" i="3"/>
  <c r="AQ36" i="3"/>
  <c r="AY5" i="3"/>
  <c r="AY6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7" i="3"/>
  <c r="S28" i="3"/>
  <c r="S29" i="3"/>
  <c r="S30" i="3"/>
  <c r="S31" i="3"/>
  <c r="S32" i="3"/>
  <c r="S33" i="3"/>
  <c r="S34" i="3"/>
  <c r="S35" i="3"/>
  <c r="S36" i="3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36" i="3"/>
  <c r="BF35" i="3"/>
  <c r="BF34" i="3"/>
  <c r="BF33" i="3"/>
  <c r="BF32" i="3"/>
  <c r="BF31" i="3"/>
  <c r="BF30" i="3"/>
  <c r="BF29" i="3"/>
  <c r="BF28" i="3"/>
  <c r="BF27" i="3"/>
  <c r="BF26" i="3"/>
  <c r="AG25" i="3"/>
  <c r="AM24" i="3"/>
  <c r="AW23" i="3"/>
  <c r="Q22" i="3"/>
  <c r="BJ20" i="3"/>
  <c r="AW19" i="3"/>
  <c r="Q18" i="3"/>
  <c r="BJ16" i="3"/>
  <c r="AW15" i="3"/>
  <c r="Q14" i="3"/>
  <c r="BJ12" i="3"/>
  <c r="AW11" i="3"/>
  <c r="Q10" i="3"/>
  <c r="BJ8" i="3"/>
  <c r="AW7" i="3"/>
  <c r="Q6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AG24" i="3"/>
  <c r="AG19" i="3"/>
  <c r="AG15" i="3"/>
  <c r="AG11" i="3"/>
  <c r="AG7" i="3"/>
  <c r="AO36" i="3"/>
  <c r="Y36" i="3"/>
  <c r="AO35" i="3"/>
  <c r="Y35" i="3"/>
  <c r="AO34" i="3"/>
  <c r="Y34" i="3"/>
  <c r="AO33" i="3"/>
  <c r="Y33" i="3"/>
  <c r="AO32" i="3"/>
  <c r="Y32" i="3"/>
  <c r="AO31" i="3"/>
  <c r="Y31" i="3"/>
  <c r="AO30" i="3"/>
  <c r="Y30" i="3"/>
  <c r="AO29" i="3"/>
  <c r="Y29" i="3"/>
  <c r="AO28" i="3"/>
  <c r="Y28" i="3"/>
  <c r="AO27" i="3"/>
  <c r="Y27" i="3"/>
  <c r="Y26" i="3"/>
  <c r="Q25" i="3"/>
  <c r="Q23" i="3"/>
  <c r="BJ21" i="3"/>
  <c r="AW20" i="3"/>
  <c r="Q19" i="3"/>
  <c r="BJ17" i="3"/>
  <c r="AW16" i="3"/>
  <c r="Q15" i="3"/>
  <c r="BJ13" i="3"/>
  <c r="AW12" i="3"/>
  <c r="Q11" i="3"/>
  <c r="BJ9" i="3"/>
  <c r="AW8" i="3"/>
  <c r="Q7" i="3"/>
  <c r="BJ5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AM36" i="3"/>
  <c r="W36" i="3"/>
  <c r="I36" i="3"/>
  <c r="AM35" i="3"/>
  <c r="W35" i="3"/>
  <c r="I35" i="3"/>
  <c r="AM34" i="3"/>
  <c r="W34" i="3"/>
  <c r="I34" i="3"/>
  <c r="AM33" i="3"/>
  <c r="W33" i="3"/>
  <c r="I33" i="3"/>
  <c r="AM32" i="3"/>
  <c r="W32" i="3"/>
  <c r="I32" i="3"/>
  <c r="AM31" i="3"/>
  <c r="W31" i="3"/>
  <c r="I31" i="3"/>
  <c r="AM30" i="3"/>
  <c r="W30" i="3"/>
  <c r="I30" i="3"/>
  <c r="AM29" i="3"/>
  <c r="W29" i="3"/>
  <c r="I29" i="3"/>
  <c r="AM28" i="3"/>
  <c r="W28" i="3"/>
  <c r="I28" i="3"/>
  <c r="AM27" i="3"/>
  <c r="W27" i="3"/>
  <c r="I27" i="3"/>
  <c r="BB26" i="3"/>
  <c r="W26" i="3"/>
  <c r="I26" i="3"/>
  <c r="Q24" i="3"/>
  <c r="AG20" i="3"/>
  <c r="AG16" i="3"/>
  <c r="AG12" i="3"/>
  <c r="AG8" i="3"/>
  <c r="AG23" i="3"/>
  <c r="AU5" i="3"/>
  <c r="AU6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BA36" i="3"/>
  <c r="AK36" i="3"/>
  <c r="U36" i="3"/>
  <c r="G36" i="3"/>
  <c r="BA35" i="3"/>
  <c r="AK35" i="3"/>
  <c r="U35" i="3"/>
  <c r="G35" i="3"/>
  <c r="BA34" i="3"/>
  <c r="AK34" i="3"/>
  <c r="U34" i="3"/>
  <c r="G34" i="3"/>
  <c r="BA33" i="3"/>
  <c r="AK33" i="3"/>
  <c r="U33" i="3"/>
  <c r="G33" i="3"/>
  <c r="BA32" i="3"/>
  <c r="AK32" i="3"/>
  <c r="U32" i="3"/>
  <c r="G32" i="3"/>
  <c r="BA31" i="3"/>
  <c r="AK31" i="3"/>
  <c r="U31" i="3"/>
  <c r="G31" i="3"/>
  <c r="BA30" i="3"/>
  <c r="AK30" i="3"/>
  <c r="U30" i="3"/>
  <c r="G30" i="3"/>
  <c r="BA29" i="3"/>
  <c r="AK29" i="3"/>
  <c r="U29" i="3"/>
  <c r="G29" i="3"/>
  <c r="BA28" i="3"/>
  <c r="AK28" i="3"/>
  <c r="U28" i="3"/>
  <c r="G28" i="3"/>
  <c r="BA27" i="3"/>
  <c r="AK27" i="3"/>
  <c r="U27" i="3"/>
  <c r="G27" i="3"/>
  <c r="BJ25" i="3"/>
  <c r="I25" i="3"/>
  <c r="BJ22" i="3"/>
  <c r="AW21" i="3"/>
  <c r="Q20" i="3"/>
  <c r="BJ18" i="3"/>
  <c r="AW17" i="3"/>
  <c r="Q16" i="3"/>
  <c r="BJ14" i="3"/>
  <c r="AW13" i="3"/>
  <c r="Q12" i="3"/>
  <c r="BJ10" i="3"/>
  <c r="AW9" i="3"/>
  <c r="Q8" i="3"/>
  <c r="BJ6" i="3"/>
  <c r="AW5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BA5" i="3"/>
  <c r="BA6" i="3"/>
  <c r="BA7" i="3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AS5" i="3"/>
  <c r="AS6" i="3"/>
  <c r="AS7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K5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36" i="3"/>
  <c r="E35" i="3"/>
  <c r="E34" i="3"/>
  <c r="E33" i="3"/>
  <c r="E32" i="3"/>
  <c r="E31" i="3"/>
  <c r="E30" i="3"/>
  <c r="E29" i="3"/>
  <c r="E28" i="3"/>
  <c r="E27" i="3"/>
  <c r="BJ24" i="3"/>
  <c r="I24" i="3"/>
  <c r="AG21" i="3"/>
  <c r="AG17" i="3"/>
  <c r="AG13" i="3"/>
  <c r="AG9" i="3"/>
  <c r="AG5" i="3"/>
  <c r="AO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BH5" i="3"/>
  <c r="BH6" i="3"/>
  <c r="BH7" i="3"/>
  <c r="BH8" i="3"/>
  <c r="BH9" i="3"/>
  <c r="BH10" i="3"/>
  <c r="BH11" i="3"/>
  <c r="BH12" i="3"/>
  <c r="BH13" i="3"/>
  <c r="BH14" i="3"/>
  <c r="BH15" i="3"/>
  <c r="BH16" i="3"/>
  <c r="BH17" i="3"/>
  <c r="BH18" i="3"/>
  <c r="BH19" i="3"/>
  <c r="BH20" i="3"/>
  <c r="BH21" i="3"/>
  <c r="BH22" i="3"/>
  <c r="BH23" i="3"/>
  <c r="BH24" i="3"/>
  <c r="BH25" i="3"/>
  <c r="AW36" i="3"/>
  <c r="AG36" i="3"/>
  <c r="Q36" i="3"/>
  <c r="AW35" i="3"/>
  <c r="AG35" i="3"/>
  <c r="Q35" i="3"/>
  <c r="AW34" i="3"/>
  <c r="AG34" i="3"/>
  <c r="Q34" i="3"/>
  <c r="AW33" i="3"/>
  <c r="AG33" i="3"/>
  <c r="Q33" i="3"/>
  <c r="AW32" i="3"/>
  <c r="AG32" i="3"/>
  <c r="Q32" i="3"/>
  <c r="AW31" i="3"/>
  <c r="AG31" i="3"/>
  <c r="Q31" i="3"/>
  <c r="BJ30" i="3"/>
  <c r="AW30" i="3"/>
  <c r="AG30" i="3"/>
  <c r="Q30" i="3"/>
  <c r="BJ29" i="3"/>
  <c r="AW29" i="3"/>
  <c r="AG29" i="3"/>
  <c r="Q29" i="3"/>
  <c r="BJ28" i="3"/>
  <c r="AW28" i="3"/>
  <c r="AG28" i="3"/>
  <c r="Q28" i="3"/>
  <c r="BJ27" i="3"/>
  <c r="AW27" i="3"/>
  <c r="AG27" i="3"/>
  <c r="Q27" i="3"/>
  <c r="BJ26" i="3"/>
  <c r="AW26" i="3"/>
  <c r="AG26" i="3"/>
  <c r="AW25" i="3"/>
  <c r="BJ23" i="3"/>
  <c r="AW22" i="3"/>
  <c r="Q21" i="3"/>
  <c r="BJ19" i="3"/>
  <c r="AW18" i="3"/>
  <c r="Q17" i="3"/>
  <c r="BJ15" i="3"/>
  <c r="AW14" i="3"/>
  <c r="Q13" i="3"/>
  <c r="BJ11" i="3"/>
  <c r="AW10" i="3"/>
  <c r="Q9" i="3"/>
  <c r="AW6" i="3"/>
  <c r="Q5" i="3"/>
  <c r="BH26" i="3"/>
  <c r="AG22" i="3"/>
  <c r="AG18" i="3"/>
  <c r="AG14" i="3"/>
  <c r="AG10" i="3"/>
  <c r="BJ39" i="3" l="1"/>
  <c r="Q37" i="3"/>
  <c r="AO37" i="3"/>
  <c r="BF37" i="3"/>
  <c r="BJ37" i="3"/>
  <c r="BH37" i="3"/>
  <c r="K17" i="3"/>
  <c r="K20" i="3"/>
  <c r="K33" i="3"/>
  <c r="K22" i="3"/>
  <c r="K24" i="3"/>
  <c r="K15" i="3"/>
  <c r="K18" i="3"/>
  <c r="K34" i="3"/>
  <c r="K16" i="3"/>
  <c r="K19" i="3"/>
  <c r="K23" i="3"/>
  <c r="K21" i="3"/>
  <c r="K25" i="3"/>
  <c r="K26" i="3"/>
  <c r="K9" i="3"/>
  <c r="K29" i="3"/>
  <c r="K8" i="3"/>
  <c r="K7" i="3"/>
  <c r="K32" i="3"/>
  <c r="K27" i="3"/>
  <c r="K35" i="3"/>
  <c r="K31" i="3"/>
  <c r="K14" i="3"/>
  <c r="K6" i="3"/>
  <c r="K30" i="3"/>
  <c r="K13" i="3"/>
  <c r="K5" i="3"/>
  <c r="K28" i="3"/>
  <c r="K12" i="3"/>
  <c r="K11" i="3"/>
  <c r="K36" i="3"/>
  <c r="AS37" i="3"/>
  <c r="AG37" i="3"/>
  <c r="U37" i="3"/>
  <c r="AM37" i="3"/>
  <c r="Y37" i="3"/>
  <c r="AW37" i="3"/>
  <c r="G37" i="3"/>
  <c r="S37" i="3"/>
  <c r="AI37" i="3"/>
  <c r="AY37" i="3"/>
  <c r="AK37" i="3"/>
  <c r="I37" i="3"/>
  <c r="M37" i="3"/>
  <c r="AU37" i="3"/>
  <c r="AQ37" i="3"/>
  <c r="BA37" i="3"/>
  <c r="AC37" i="3"/>
  <c r="O37" i="3"/>
  <c r="BB37" i="3"/>
  <c r="BC26" i="3"/>
  <c r="AA37" i="3"/>
  <c r="E37" i="3"/>
  <c r="AE37" i="3"/>
  <c r="W37" i="3"/>
  <c r="K37" i="3" l="1"/>
  <c r="BC37" i="3"/>
  <c r="BD26" i="3" s="1"/>
  <c r="BU9" i="2"/>
  <c r="BC39" i="3" l="1"/>
  <c r="BD32" i="3"/>
  <c r="BD16" i="3"/>
  <c r="BD25" i="3"/>
  <c r="BD35" i="3"/>
  <c r="BD34" i="3"/>
  <c r="BD5" i="3"/>
  <c r="BD14" i="3"/>
  <c r="BD24" i="3"/>
  <c r="BD23" i="3"/>
  <c r="BD11" i="3"/>
  <c r="BD19" i="3"/>
  <c r="BD31" i="3"/>
  <c r="BD29" i="3"/>
  <c r="BD12" i="3"/>
  <c r="BD17" i="3"/>
  <c r="BD10" i="3"/>
  <c r="BD30" i="3"/>
  <c r="BD28" i="3"/>
  <c r="BD22" i="3"/>
  <c r="BD7" i="3"/>
  <c r="BD36" i="3"/>
  <c r="BD33" i="3"/>
  <c r="BD8" i="3"/>
  <c r="BD9" i="3"/>
  <c r="BD27" i="3"/>
  <c r="BD20" i="3"/>
  <c r="BD13" i="3"/>
  <c r="BD6" i="3"/>
  <c r="BD18" i="3"/>
  <c r="BD21" i="3"/>
  <c r="BD15" i="3"/>
  <c r="BU10" i="2"/>
  <c r="BU8" i="2"/>
  <c r="BU11" i="2"/>
  <c r="BU12" i="2"/>
  <c r="BU6" i="2"/>
  <c r="BU7" i="2"/>
  <c r="BU13" i="2" l="1"/>
  <c r="BD37" i="3"/>
  <c r="BO7" i="2"/>
  <c r="BO9" i="2"/>
  <c r="BO10" i="2"/>
  <c r="BO11" i="2"/>
  <c r="BO12" i="2"/>
  <c r="M13" i="2"/>
  <c r="O13" i="2"/>
  <c r="Q13" i="2"/>
  <c r="S13" i="2"/>
  <c r="AS13" i="2"/>
  <c r="AS14" i="2" s="1"/>
  <c r="AU13" i="2"/>
  <c r="AU14" i="2" s="1"/>
  <c r="AW13" i="2"/>
  <c r="AW14" i="2" s="1"/>
  <c r="U13" i="2"/>
  <c r="W13" i="2"/>
  <c r="Y13" i="2"/>
  <c r="AA13" i="2"/>
  <c r="AC13" i="2"/>
  <c r="AE13" i="2"/>
  <c r="AG13" i="2"/>
  <c r="AI13" i="2"/>
  <c r="AK13" i="2"/>
  <c r="AK14" i="2" s="1"/>
  <c r="AM13" i="2"/>
  <c r="AM14" i="2" s="1"/>
  <c r="Q22" i="2" s="1"/>
  <c r="AO13" i="2"/>
  <c r="AO14" i="2" s="1"/>
  <c r="R22" i="2" s="1"/>
  <c r="AQ13" i="2"/>
  <c r="AQ14" i="2" s="1"/>
  <c r="S22" i="2" s="1"/>
  <c r="E13" i="2"/>
  <c r="G13" i="2"/>
  <c r="I13" i="2"/>
  <c r="K13" i="2"/>
  <c r="Q20" i="2" l="1"/>
  <c r="W14" i="2"/>
  <c r="M14" i="2"/>
  <c r="P19" i="2"/>
  <c r="AR14" i="2"/>
  <c r="U22" i="2" s="1"/>
  <c r="P22" i="2"/>
  <c r="U14" i="2"/>
  <c r="P20" i="2"/>
  <c r="S21" i="2"/>
  <c r="AI14" i="2"/>
  <c r="S18" i="2"/>
  <c r="K14" i="2"/>
  <c r="AG14" i="2"/>
  <c r="R21" i="2"/>
  <c r="Q18" i="2"/>
  <c r="G14" i="2"/>
  <c r="R18" i="2"/>
  <c r="I14" i="2"/>
  <c r="AE14" i="2"/>
  <c r="Q21" i="2"/>
  <c r="AC14" i="2"/>
  <c r="P21" i="2"/>
  <c r="S14" i="2"/>
  <c r="S19" i="2"/>
  <c r="AZ14" i="2"/>
  <c r="E14" i="2"/>
  <c r="P18" i="2"/>
  <c r="AA14" i="2"/>
  <c r="S20" i="2"/>
  <c r="Q14" i="2"/>
  <c r="R19" i="2"/>
  <c r="Y14" i="2"/>
  <c r="R20" i="2"/>
  <c r="O14" i="2"/>
  <c r="Q19" i="2"/>
  <c r="Q26" i="2" l="1"/>
  <c r="AJ14" i="2"/>
  <c r="U21" i="2" s="1"/>
  <c r="T21" i="2" s="1"/>
  <c r="AB14" i="2"/>
  <c r="U20" i="2" s="1"/>
  <c r="T20" i="2" s="1"/>
  <c r="T22" i="2"/>
  <c r="T14" i="2"/>
  <c r="U19" i="2" s="1"/>
  <c r="T19" i="2" s="1"/>
  <c r="P26" i="2"/>
  <c r="L14" i="2"/>
  <c r="U18" i="2" s="1"/>
  <c r="T18" i="2" s="1"/>
  <c r="S26" i="2"/>
  <c r="R26" i="2"/>
  <c r="BM5" i="2"/>
  <c r="BO5" i="2"/>
  <c r="BO6" i="2"/>
  <c r="BQ5" i="2"/>
  <c r="BQ8" i="2"/>
  <c r="BS9" i="2"/>
  <c r="BS12" i="2"/>
  <c r="BS11" i="2"/>
  <c r="BS8" i="2"/>
  <c r="BS7" i="2"/>
  <c r="BS6" i="2"/>
  <c r="BS10" i="2"/>
  <c r="BQ9" i="2"/>
  <c r="BO8" i="2"/>
  <c r="BM8" i="2"/>
  <c r="BM9" i="2"/>
  <c r="BM11" i="2"/>
  <c r="BM6" i="2"/>
  <c r="BM12" i="2"/>
  <c r="BM7" i="2"/>
  <c r="BM10" i="2"/>
  <c r="BQ12" i="2"/>
  <c r="BQ7" i="2"/>
  <c r="BQ11" i="2"/>
  <c r="BQ6" i="2"/>
  <c r="BQ10" i="2"/>
  <c r="N36" i="13"/>
  <c r="L36" i="13"/>
  <c r="J36" i="13"/>
  <c r="H36" i="13"/>
  <c r="F36" i="13"/>
  <c r="D36" i="13"/>
  <c r="BV14" i="2" l="1"/>
  <c r="T26" i="2"/>
  <c r="BM13" i="2"/>
  <c r="BO13" i="2"/>
  <c r="BS13" i="2"/>
  <c r="BQ13" i="2"/>
  <c r="G5" i="13"/>
  <c r="G17" i="13"/>
  <c r="G25" i="13"/>
  <c r="G33" i="13"/>
  <c r="G10" i="13"/>
  <c r="G11" i="13"/>
  <c r="G21" i="13"/>
  <c r="G30" i="13"/>
  <c r="G15" i="13"/>
  <c r="G16" i="13"/>
  <c r="G6" i="13"/>
  <c r="G18" i="13"/>
  <c r="G26" i="13"/>
  <c r="G34" i="13"/>
  <c r="G8" i="13"/>
  <c r="G28" i="13"/>
  <c r="G9" i="13"/>
  <c r="G29" i="13"/>
  <c r="G12" i="13"/>
  <c r="G22" i="13"/>
  <c r="G23" i="13"/>
  <c r="G4" i="13"/>
  <c r="G32" i="13"/>
  <c r="G7" i="13"/>
  <c r="G19" i="13"/>
  <c r="G27" i="13"/>
  <c r="G35" i="13"/>
  <c r="G20" i="13"/>
  <c r="G14" i="13"/>
  <c r="G13" i="13"/>
  <c r="G31" i="13"/>
  <c r="G24" i="13"/>
  <c r="I5" i="13"/>
  <c r="I17" i="13"/>
  <c r="I25" i="13"/>
  <c r="I33" i="13"/>
  <c r="I8" i="13"/>
  <c r="I10" i="13"/>
  <c r="I9" i="13"/>
  <c r="I12" i="13"/>
  <c r="I30" i="13"/>
  <c r="I23" i="13"/>
  <c r="I4" i="13"/>
  <c r="I32" i="13"/>
  <c r="I6" i="13"/>
  <c r="I18" i="13"/>
  <c r="I26" i="13"/>
  <c r="I34" i="13"/>
  <c r="I20" i="13"/>
  <c r="I11" i="13"/>
  <c r="I29" i="13"/>
  <c r="I14" i="13"/>
  <c r="I13" i="13"/>
  <c r="I31" i="13"/>
  <c r="I16" i="13"/>
  <c r="I7" i="13"/>
  <c r="I19" i="13"/>
  <c r="I27" i="13"/>
  <c r="I35" i="13"/>
  <c r="I28" i="13"/>
  <c r="I21" i="13"/>
  <c r="I22" i="13"/>
  <c r="I15" i="13"/>
  <c r="I24" i="13"/>
  <c r="K4" i="13"/>
  <c r="K16" i="13"/>
  <c r="K24" i="13"/>
  <c r="K32" i="13"/>
  <c r="K19" i="13"/>
  <c r="K8" i="13"/>
  <c r="K28" i="13"/>
  <c r="K11" i="13"/>
  <c r="K21" i="13"/>
  <c r="K14" i="13"/>
  <c r="K30" i="13"/>
  <c r="K15" i="13"/>
  <c r="K5" i="13"/>
  <c r="K17" i="13"/>
  <c r="K25" i="13"/>
  <c r="K33" i="13"/>
  <c r="K27" i="13"/>
  <c r="K20" i="13"/>
  <c r="K9" i="13"/>
  <c r="K12" i="13"/>
  <c r="K23" i="13"/>
  <c r="K6" i="13"/>
  <c r="K18" i="13"/>
  <c r="K26" i="13"/>
  <c r="K34" i="13"/>
  <c r="K7" i="13"/>
  <c r="K35" i="13"/>
  <c r="K29" i="13"/>
  <c r="K22" i="13"/>
  <c r="K13" i="13"/>
  <c r="K31" i="13"/>
  <c r="M13" i="13"/>
  <c r="M15" i="13"/>
  <c r="M23" i="13"/>
  <c r="M31" i="13"/>
  <c r="M26" i="13"/>
  <c r="M7" i="13"/>
  <c r="M27" i="13"/>
  <c r="M8" i="13"/>
  <c r="M21" i="13"/>
  <c r="M22" i="13"/>
  <c r="M4" i="13"/>
  <c r="M16" i="13"/>
  <c r="M24" i="13"/>
  <c r="M32" i="13"/>
  <c r="M18" i="13"/>
  <c r="M34" i="13"/>
  <c r="M19" i="13"/>
  <c r="M35" i="13"/>
  <c r="M20" i="13"/>
  <c r="M9" i="13"/>
  <c r="M12" i="13"/>
  <c r="M30" i="13"/>
  <c r="M5" i="13"/>
  <c r="M17" i="13"/>
  <c r="M25" i="13"/>
  <c r="M33" i="13"/>
  <c r="M6" i="13"/>
  <c r="M28" i="13"/>
  <c r="M11" i="13"/>
  <c r="M29" i="13"/>
  <c r="M14" i="13"/>
  <c r="O12" i="13"/>
  <c r="O14" i="13"/>
  <c r="O22" i="13"/>
  <c r="O30" i="13"/>
  <c r="O17" i="13"/>
  <c r="O33" i="13"/>
  <c r="O6" i="13"/>
  <c r="O26" i="13"/>
  <c r="O7" i="13"/>
  <c r="O27" i="13"/>
  <c r="O8" i="13"/>
  <c r="O28" i="13"/>
  <c r="O21" i="13"/>
  <c r="O29" i="13"/>
  <c r="O13" i="13"/>
  <c r="O15" i="13"/>
  <c r="O23" i="13"/>
  <c r="O31" i="13"/>
  <c r="O5" i="13"/>
  <c r="O25" i="13"/>
  <c r="O18" i="13"/>
  <c r="O34" i="13"/>
  <c r="O19" i="13"/>
  <c r="O35" i="13"/>
  <c r="O20" i="13"/>
  <c r="O9" i="13"/>
  <c r="O4" i="13"/>
  <c r="O16" i="13"/>
  <c r="O24" i="13"/>
  <c r="O32" i="13"/>
  <c r="O11" i="13"/>
  <c r="E5" i="13"/>
  <c r="E17" i="13"/>
  <c r="E25" i="13"/>
  <c r="E33" i="13"/>
  <c r="E28" i="13"/>
  <c r="E11" i="13"/>
  <c r="E29" i="13"/>
  <c r="E22" i="13"/>
  <c r="E13" i="13"/>
  <c r="E23" i="13"/>
  <c r="E4" i="13"/>
  <c r="E32" i="13"/>
  <c r="E6" i="13"/>
  <c r="E18" i="13"/>
  <c r="E26" i="13"/>
  <c r="E34" i="13"/>
  <c r="E20" i="13"/>
  <c r="E21" i="13"/>
  <c r="E14" i="13"/>
  <c r="E30" i="13"/>
  <c r="E15" i="13"/>
  <c r="E16" i="13"/>
  <c r="E7" i="13"/>
  <c r="E19" i="13"/>
  <c r="E27" i="13"/>
  <c r="E35" i="13"/>
  <c r="E8" i="13"/>
  <c r="E10" i="13"/>
  <c r="E9" i="13"/>
  <c r="E12" i="13"/>
  <c r="E31" i="13"/>
  <c r="E24" i="13"/>
  <c r="K10" i="13"/>
  <c r="M10" i="13"/>
  <c r="O10" i="13"/>
  <c r="K36" i="13" l="1"/>
  <c r="O36" i="13"/>
  <c r="G36" i="13"/>
  <c r="M36" i="13"/>
  <c r="I36" i="13"/>
  <c r="E36" i="13"/>
  <c r="R36" i="13"/>
  <c r="S37" i="13" l="1"/>
  <c r="E39" i="13"/>
  <c r="S18" i="13"/>
  <c r="S16" i="13"/>
  <c r="S12" i="13"/>
  <c r="S8" i="13"/>
  <c r="S14" i="13"/>
  <c r="S20" i="13"/>
  <c r="S4" i="13"/>
  <c r="S6" i="13"/>
  <c r="S29" i="13"/>
  <c r="S35" i="13"/>
  <c r="S24" i="13"/>
  <c r="S33" i="13"/>
  <c r="S34" i="13"/>
  <c r="S31" i="13"/>
  <c r="S21" i="13"/>
  <c r="S27" i="13"/>
  <c r="S25" i="13"/>
  <c r="S23" i="13"/>
  <c r="S9" i="13"/>
  <c r="S19" i="13"/>
  <c r="S17" i="13"/>
  <c r="S15" i="13"/>
  <c r="S11" i="13"/>
  <c r="S7" i="13"/>
  <c r="S5" i="13"/>
  <c r="S13" i="13"/>
  <c r="S30" i="13"/>
  <c r="S26" i="13"/>
  <c r="S32" i="13"/>
  <c r="S22" i="13"/>
  <c r="S28" i="13"/>
  <c r="S10" i="13"/>
  <c r="S36" i="13" l="1"/>
  <c r="BJ5" i="2"/>
  <c r="BJ6" i="2"/>
  <c r="BJ7" i="2"/>
  <c r="BJ9" i="2"/>
  <c r="BJ10" i="2"/>
  <c r="BJ11" i="2"/>
  <c r="BJ12" i="2"/>
  <c r="L5" i="1"/>
  <c r="J37" i="1"/>
  <c r="AC5" i="1" l="1"/>
  <c r="L37" i="1"/>
  <c r="L38" i="1" s="1"/>
  <c r="BJ8" i="2"/>
  <c r="BJ13" i="2" s="1"/>
  <c r="O27" i="1"/>
  <c r="O34" i="1" l="1"/>
  <c r="O33" i="1"/>
  <c r="O26" i="1"/>
  <c r="O32" i="1"/>
  <c r="O25" i="1"/>
  <c r="O28" i="1"/>
  <c r="O24" i="1"/>
  <c r="O36" i="1"/>
  <c r="O31" i="1"/>
  <c r="O23" i="1"/>
  <c r="O30" i="1"/>
  <c r="O22" i="1"/>
  <c r="O29" i="1"/>
  <c r="O21" i="1"/>
  <c r="O35" i="1"/>
  <c r="Q14" i="1"/>
  <c r="Q29" i="1" l="1"/>
  <c r="Q15" i="1"/>
  <c r="Q35" i="1"/>
  <c r="Q25" i="1"/>
  <c r="Q10" i="1"/>
  <c r="Q21" i="1"/>
  <c r="Q13" i="1"/>
  <c r="Q11" i="1"/>
  <c r="Q34" i="1"/>
  <c r="Q23" i="1"/>
  <c r="Q9" i="1"/>
  <c r="Q31" i="1"/>
  <c r="Q26" i="1"/>
  <c r="Q33" i="1"/>
  <c r="Q22" i="1"/>
  <c r="Q7" i="1"/>
  <c r="Q6" i="1"/>
  <c r="Q30" i="1"/>
  <c r="Q19" i="1"/>
  <c r="Q5" i="1"/>
  <c r="Q18" i="1"/>
  <c r="Q27" i="1"/>
  <c r="Q17" i="1"/>
  <c r="Q12" i="1"/>
  <c r="Q36" i="1"/>
  <c r="Q32" i="1"/>
  <c r="Q28" i="1"/>
  <c r="Q24" i="1"/>
  <c r="Q20" i="1"/>
  <c r="Q16" i="1"/>
  <c r="Q8" i="1"/>
  <c r="Q37" i="1" l="1"/>
  <c r="BK5" i="2"/>
  <c r="BK9" i="2"/>
  <c r="BK6" i="2"/>
  <c r="BK7" i="2"/>
  <c r="BK10" i="2"/>
  <c r="BK11" i="2"/>
  <c r="BK8" i="2"/>
  <c r="BK12" i="2"/>
  <c r="O9" i="1"/>
  <c r="S7" i="1"/>
  <c r="U7" i="1"/>
  <c r="W8" i="1"/>
  <c r="Y12" i="1"/>
  <c r="AJ5" i="2"/>
  <c r="AH5" i="2"/>
  <c r="AF12" i="2"/>
  <c r="AB5" i="2"/>
  <c r="Z5" i="2"/>
  <c r="X5" i="2"/>
  <c r="V10" i="2"/>
  <c r="AD5" i="2"/>
  <c r="T5" i="2"/>
  <c r="R5" i="2"/>
  <c r="P5" i="2"/>
  <c r="N8" i="2"/>
  <c r="AT9" i="2"/>
  <c r="BK13" i="2" l="1"/>
  <c r="AP5" i="2"/>
  <c r="AN5" i="2"/>
  <c r="AR5" i="2"/>
  <c r="AL5" i="2"/>
  <c r="U36" i="1"/>
  <c r="W35" i="1"/>
  <c r="U30" i="1"/>
  <c r="W23" i="1"/>
  <c r="U28" i="1"/>
  <c r="W19" i="1"/>
  <c r="U26" i="1"/>
  <c r="U20" i="1"/>
  <c r="U10" i="1"/>
  <c r="U8" i="1"/>
  <c r="U34" i="1"/>
  <c r="W27" i="1"/>
  <c r="W9" i="1"/>
  <c r="U22" i="1"/>
  <c r="S36" i="1"/>
  <c r="S34" i="1"/>
  <c r="S18" i="1"/>
  <c r="U18" i="1"/>
  <c r="O8" i="1"/>
  <c r="W31" i="1"/>
  <c r="W7" i="1"/>
  <c r="S33" i="1"/>
  <c r="S25" i="1"/>
  <c r="S17" i="1"/>
  <c r="S5" i="1"/>
  <c r="U33" i="1"/>
  <c r="U25" i="1"/>
  <c r="U17" i="1"/>
  <c r="U5" i="1"/>
  <c r="O19" i="1"/>
  <c r="O7" i="1"/>
  <c r="S20" i="1"/>
  <c r="S26" i="1"/>
  <c r="S6" i="1"/>
  <c r="U6" i="1"/>
  <c r="O20" i="1"/>
  <c r="W29" i="1"/>
  <c r="W13" i="1"/>
  <c r="S32" i="1"/>
  <c r="S24" i="1"/>
  <c r="S16" i="1"/>
  <c r="S14" i="1"/>
  <c r="U32" i="1"/>
  <c r="U24" i="1"/>
  <c r="U16" i="1"/>
  <c r="U14" i="1"/>
  <c r="O18" i="1"/>
  <c r="O6" i="1"/>
  <c r="S31" i="1"/>
  <c r="S23" i="1"/>
  <c r="S15" i="1"/>
  <c r="S13" i="1"/>
  <c r="U31" i="1"/>
  <c r="U23" i="1"/>
  <c r="U15" i="1"/>
  <c r="U13" i="1"/>
  <c r="O17" i="1"/>
  <c r="O5" i="1"/>
  <c r="S22" i="1"/>
  <c r="O14" i="1"/>
  <c r="S30" i="1"/>
  <c r="S10" i="1"/>
  <c r="S12" i="1"/>
  <c r="U12" i="1"/>
  <c r="O16" i="1"/>
  <c r="W21" i="1"/>
  <c r="S11" i="1"/>
  <c r="S29" i="1"/>
  <c r="S21" i="1"/>
  <c r="S9" i="1"/>
  <c r="U11" i="1"/>
  <c r="U29" i="1"/>
  <c r="U21" i="1"/>
  <c r="U9" i="1"/>
  <c r="W11" i="1"/>
  <c r="O15" i="1"/>
  <c r="O13" i="1"/>
  <c r="S28" i="1"/>
  <c r="O10" i="1"/>
  <c r="O12" i="1"/>
  <c r="S8" i="1"/>
  <c r="W15" i="1"/>
  <c r="S35" i="1"/>
  <c r="S27" i="1"/>
  <c r="S19" i="1"/>
  <c r="U35" i="1"/>
  <c r="U27" i="1"/>
  <c r="U19" i="1"/>
  <c r="O11" i="1"/>
  <c r="W34" i="1"/>
  <c r="W26" i="1"/>
  <c r="W18" i="1"/>
  <c r="W6" i="1"/>
  <c r="W33" i="1"/>
  <c r="W25" i="1"/>
  <c r="W17" i="1"/>
  <c r="W5" i="1"/>
  <c r="W32" i="1"/>
  <c r="W24" i="1"/>
  <c r="W16" i="1"/>
  <c r="W14" i="1"/>
  <c r="W30" i="1"/>
  <c r="W22" i="1"/>
  <c r="W10" i="1"/>
  <c r="W12" i="1"/>
  <c r="W36" i="1"/>
  <c r="W28" i="1"/>
  <c r="W20" i="1"/>
  <c r="Y24" i="1"/>
  <c r="Y16" i="1"/>
  <c r="Y14" i="1"/>
  <c r="Y32" i="1"/>
  <c r="Y30" i="1"/>
  <c r="Y22" i="1"/>
  <c r="Y10" i="1"/>
  <c r="Y11" i="1"/>
  <c r="Y29" i="1"/>
  <c r="Y21" i="1"/>
  <c r="Y9" i="1"/>
  <c r="Y31" i="1"/>
  <c r="Y20" i="1"/>
  <c r="Y6" i="1"/>
  <c r="Y36" i="1"/>
  <c r="Y28" i="1"/>
  <c r="Y8" i="1"/>
  <c r="Y35" i="1"/>
  <c r="Y27" i="1"/>
  <c r="Y19" i="1"/>
  <c r="Y7" i="1"/>
  <c r="Y34" i="1"/>
  <c r="Y26" i="1"/>
  <c r="Y18" i="1"/>
  <c r="Y33" i="1"/>
  <c r="Y25" i="1"/>
  <c r="Y17" i="1"/>
  <c r="Y5" i="1"/>
  <c r="Y23" i="1"/>
  <c r="Y15" i="1"/>
  <c r="Y13" i="1"/>
  <c r="P11" i="2"/>
  <c r="AP8" i="2"/>
  <c r="AR12" i="2"/>
  <c r="AR11" i="2"/>
  <c r="AR10" i="2"/>
  <c r="AR8" i="2"/>
  <c r="AR9" i="2"/>
  <c r="AR7" i="2"/>
  <c r="AR6" i="2"/>
  <c r="AP11" i="2"/>
  <c r="AP10" i="2"/>
  <c r="AP7" i="2"/>
  <c r="AP6" i="2"/>
  <c r="AP12" i="2"/>
  <c r="AP9" i="2"/>
  <c r="AN7" i="2"/>
  <c r="AN8" i="2"/>
  <c r="AN11" i="2"/>
  <c r="AN9" i="2"/>
  <c r="AN6" i="2"/>
  <c r="AN12" i="2"/>
  <c r="AN10" i="2"/>
  <c r="AL11" i="2"/>
  <c r="AL9" i="2"/>
  <c r="AL8" i="2"/>
  <c r="AL10" i="2"/>
  <c r="AL7" i="2"/>
  <c r="AL12" i="2"/>
  <c r="AL6" i="2"/>
  <c r="T9" i="2"/>
  <c r="R8" i="2"/>
  <c r="R11" i="2"/>
  <c r="R10" i="2"/>
  <c r="T12" i="2"/>
  <c r="R9" i="2"/>
  <c r="N12" i="2"/>
  <c r="T8" i="2"/>
  <c r="T11" i="2"/>
  <c r="P8" i="2"/>
  <c r="T10" i="2"/>
  <c r="P12" i="2"/>
  <c r="P10" i="2"/>
  <c r="R12" i="2"/>
  <c r="P9" i="2"/>
  <c r="N11" i="2"/>
  <c r="N10" i="2"/>
  <c r="N9" i="2"/>
  <c r="T7" i="2"/>
  <c r="R7" i="2"/>
  <c r="P7" i="2"/>
  <c r="N7" i="2"/>
  <c r="AD8" i="2"/>
  <c r="T6" i="2"/>
  <c r="R6" i="2"/>
  <c r="P6" i="2"/>
  <c r="N6" i="2"/>
  <c r="N5" i="2"/>
  <c r="AJ8" i="2"/>
  <c r="AJ12" i="2"/>
  <c r="AJ6" i="2"/>
  <c r="AJ10" i="2"/>
  <c r="AJ9" i="2"/>
  <c r="AJ11" i="2"/>
  <c r="AJ7" i="2"/>
  <c r="AH7" i="2"/>
  <c r="AH8" i="2"/>
  <c r="AH9" i="2"/>
  <c r="AH12" i="2"/>
  <c r="AH11" i="2"/>
  <c r="AH10" i="2"/>
  <c r="AH6" i="2"/>
  <c r="AF8" i="2"/>
  <c r="AF11" i="2"/>
  <c r="AF7" i="2"/>
  <c r="AF5" i="2"/>
  <c r="AF10" i="2"/>
  <c r="AF9" i="2"/>
  <c r="AF6" i="2"/>
  <c r="AD10" i="2"/>
  <c r="AD11" i="2"/>
  <c r="AD9" i="2"/>
  <c r="AD7" i="2"/>
  <c r="AD6" i="2"/>
  <c r="AD12" i="2"/>
  <c r="AB11" i="2"/>
  <c r="AB6" i="2"/>
  <c r="Z11" i="2"/>
  <c r="X8" i="2"/>
  <c r="V9" i="2"/>
  <c r="V7" i="2"/>
  <c r="V6" i="2"/>
  <c r="AB8" i="2"/>
  <c r="AB12" i="2"/>
  <c r="AB10" i="2"/>
  <c r="AB9" i="2"/>
  <c r="AB7" i="2"/>
  <c r="Z8" i="2"/>
  <c r="Z12" i="2"/>
  <c r="Z10" i="2"/>
  <c r="Z9" i="2"/>
  <c r="Z7" i="2"/>
  <c r="Z6" i="2"/>
  <c r="X12" i="2"/>
  <c r="X11" i="2"/>
  <c r="X10" i="2"/>
  <c r="X9" i="2"/>
  <c r="X7" i="2"/>
  <c r="X6" i="2"/>
  <c r="V5" i="2"/>
  <c r="V8" i="2"/>
  <c r="V12" i="2"/>
  <c r="V11" i="2"/>
  <c r="AT11" i="2"/>
  <c r="AT12" i="2"/>
  <c r="AT10" i="2"/>
  <c r="AT7" i="2"/>
  <c r="AT6" i="2"/>
  <c r="AT5" i="2"/>
  <c r="AT8" i="2"/>
  <c r="E17" i="1"/>
  <c r="K10" i="1"/>
  <c r="I10" i="1"/>
  <c r="G9" i="1"/>
  <c r="O37" i="1" l="1"/>
  <c r="D13" i="2"/>
  <c r="Y37" i="1"/>
  <c r="U37" i="1"/>
  <c r="S37" i="1"/>
  <c r="W37" i="1"/>
  <c r="M14" i="1"/>
  <c r="AC37" i="1"/>
  <c r="V13" i="2"/>
  <c r="AB13" i="2"/>
  <c r="N13" i="2"/>
  <c r="AR13" i="2"/>
  <c r="T13" i="2"/>
  <c r="AH13" i="2"/>
  <c r="AJ13" i="2"/>
  <c r="AP13" i="2"/>
  <c r="Z13" i="2"/>
  <c r="AL13" i="2"/>
  <c r="AN13" i="2"/>
  <c r="AD13" i="2"/>
  <c r="X13" i="2"/>
  <c r="AF13" i="2"/>
  <c r="AT13" i="2"/>
  <c r="P13" i="2"/>
  <c r="R13" i="2"/>
  <c r="F10" i="2"/>
  <c r="H7" i="2"/>
  <c r="H9" i="2"/>
  <c r="H10" i="2"/>
  <c r="H11" i="2"/>
  <c r="H12" i="2"/>
  <c r="H8" i="2"/>
  <c r="H5" i="2"/>
  <c r="H6" i="2"/>
  <c r="J7" i="2"/>
  <c r="J9" i="2"/>
  <c r="J8" i="2"/>
  <c r="J5" i="2"/>
  <c r="J6" i="2"/>
  <c r="J10" i="2"/>
  <c r="J12" i="2"/>
  <c r="J11" i="2"/>
  <c r="L7" i="2"/>
  <c r="L9" i="2"/>
  <c r="L10" i="2"/>
  <c r="L8" i="2"/>
  <c r="L11" i="2"/>
  <c r="L12" i="2"/>
  <c r="L5" i="2"/>
  <c r="L6" i="2"/>
  <c r="F7" i="2"/>
  <c r="F9" i="2"/>
  <c r="F12" i="2"/>
  <c r="F5" i="2"/>
  <c r="F6" i="2"/>
  <c r="F11" i="2"/>
  <c r="F8" i="2"/>
  <c r="K7" i="1"/>
  <c r="I5" i="1"/>
  <c r="I29" i="1"/>
  <c r="I20" i="1"/>
  <c r="I19" i="1"/>
  <c r="I18" i="1"/>
  <c r="E9" i="1"/>
  <c r="G7" i="1"/>
  <c r="G32" i="1"/>
  <c r="G25" i="1"/>
  <c r="I34" i="1"/>
  <c r="K11" i="1"/>
  <c r="G18" i="1"/>
  <c r="G6" i="1"/>
  <c r="G34" i="1"/>
  <c r="G5" i="1"/>
  <c r="E28" i="1"/>
  <c r="G24" i="1"/>
  <c r="I33" i="1"/>
  <c r="K27" i="1"/>
  <c r="G36" i="1"/>
  <c r="G35" i="1"/>
  <c r="G20" i="1"/>
  <c r="E26" i="1"/>
  <c r="E32" i="1"/>
  <c r="E18" i="1"/>
  <c r="G26" i="1"/>
  <c r="G8" i="1"/>
  <c r="I35" i="1"/>
  <c r="I21" i="1"/>
  <c r="I6" i="1"/>
  <c r="K28" i="1"/>
  <c r="K8" i="1"/>
  <c r="K26" i="1"/>
  <c r="K6" i="1"/>
  <c r="E8" i="1"/>
  <c r="K21" i="1"/>
  <c r="E36" i="1"/>
  <c r="E25" i="1"/>
  <c r="E7" i="1"/>
  <c r="G33" i="1"/>
  <c r="G19" i="1"/>
  <c r="G13" i="1"/>
  <c r="I28" i="1"/>
  <c r="I17" i="1"/>
  <c r="K36" i="1"/>
  <c r="K20" i="1"/>
  <c r="K14" i="1"/>
  <c r="E27" i="1"/>
  <c r="E6" i="1"/>
  <c r="I27" i="1"/>
  <c r="I9" i="1"/>
  <c r="K35" i="1"/>
  <c r="K19" i="1"/>
  <c r="I14" i="1"/>
  <c r="E35" i="1"/>
  <c r="E34" i="1"/>
  <c r="E20" i="1"/>
  <c r="E5" i="1"/>
  <c r="G28" i="1"/>
  <c r="G17" i="1"/>
  <c r="I11" i="1"/>
  <c r="I26" i="1"/>
  <c r="I8" i="1"/>
  <c r="K34" i="1"/>
  <c r="K18" i="1"/>
  <c r="G14" i="1"/>
  <c r="E16" i="1"/>
  <c r="E24" i="1"/>
  <c r="E33" i="1"/>
  <c r="E19" i="1"/>
  <c r="E13" i="1"/>
  <c r="G27" i="1"/>
  <c r="G16" i="1"/>
  <c r="I36" i="1"/>
  <c r="I25" i="1"/>
  <c r="I7" i="1"/>
  <c r="K29" i="1"/>
  <c r="K9" i="1"/>
  <c r="E14" i="1"/>
  <c r="E31" i="1"/>
  <c r="E23" i="1"/>
  <c r="E15" i="1"/>
  <c r="E12" i="1"/>
  <c r="G31" i="1"/>
  <c r="G23" i="1"/>
  <c r="G15" i="1"/>
  <c r="G12" i="1"/>
  <c r="I32" i="1"/>
  <c r="I24" i="1"/>
  <c r="I16" i="1"/>
  <c r="I13" i="1"/>
  <c r="K33" i="1"/>
  <c r="K25" i="1"/>
  <c r="K17" i="1"/>
  <c r="K5" i="1"/>
  <c r="E22" i="1"/>
  <c r="E10" i="1"/>
  <c r="G30" i="1"/>
  <c r="G22" i="1"/>
  <c r="G10" i="1"/>
  <c r="I31" i="1"/>
  <c r="I23" i="1"/>
  <c r="I15" i="1"/>
  <c r="I12" i="1"/>
  <c r="K32" i="1"/>
  <c r="K24" i="1"/>
  <c r="K16" i="1"/>
  <c r="K13" i="1"/>
  <c r="E30" i="1"/>
  <c r="E11" i="1"/>
  <c r="E29" i="1"/>
  <c r="E21" i="1"/>
  <c r="G11" i="1"/>
  <c r="G29" i="1"/>
  <c r="G21" i="1"/>
  <c r="I30" i="1"/>
  <c r="I22" i="1"/>
  <c r="K31" i="1"/>
  <c r="K23" i="1"/>
  <c r="K15" i="1"/>
  <c r="K12" i="1"/>
  <c r="K30" i="1"/>
  <c r="K22" i="1"/>
  <c r="V24" i="2" l="1"/>
  <c r="V26" i="2" s="1"/>
  <c r="V27" i="2" s="1"/>
  <c r="AB40" i="1"/>
  <c r="F13" i="2"/>
  <c r="H13" i="2"/>
  <c r="L13" i="2"/>
  <c r="J13" i="2"/>
  <c r="E37" i="1"/>
  <c r="I37" i="1"/>
  <c r="K37" i="1"/>
  <c r="G37" i="1"/>
  <c r="AV8" i="2"/>
  <c r="M17" i="1"/>
  <c r="M8" i="1"/>
  <c r="M32" i="1"/>
  <c r="M29" i="1"/>
  <c r="M25" i="1"/>
  <c r="M21" i="1"/>
  <c r="M33" i="1"/>
  <c r="M10" i="1"/>
  <c r="M15" i="1"/>
  <c r="M34" i="1"/>
  <c r="M31" i="1"/>
  <c r="M28" i="1"/>
  <c r="M22" i="1"/>
  <c r="M27" i="1"/>
  <c r="M23" i="1"/>
  <c r="M13" i="1"/>
  <c r="M26" i="1"/>
  <c r="M11" i="1"/>
  <c r="M16" i="1"/>
  <c r="M19" i="1"/>
  <c r="M30" i="1"/>
  <c r="M18" i="1"/>
  <c r="M7" i="1"/>
  <c r="M9" i="1"/>
  <c r="M24" i="1"/>
  <c r="M35" i="1"/>
  <c r="M36" i="1"/>
  <c r="M12" i="1"/>
  <c r="M5" i="1"/>
  <c r="M6" i="1"/>
  <c r="M20" i="1"/>
  <c r="AD11" i="1" l="1"/>
  <c r="AD24" i="1"/>
  <c r="AD12" i="1"/>
  <c r="AD8" i="1"/>
  <c r="AD14" i="1"/>
  <c r="AD23" i="1"/>
  <c r="AD10" i="1"/>
  <c r="AD25" i="1"/>
  <c r="AD31" i="1"/>
  <c r="AD29" i="1"/>
  <c r="AD32" i="1"/>
  <c r="AD20" i="1"/>
  <c r="AD17" i="1"/>
  <c r="AD33" i="1"/>
  <c r="AD16" i="1"/>
  <c r="AD26" i="1"/>
  <c r="AD36" i="1"/>
  <c r="AD5" i="1"/>
  <c r="AD21" i="1"/>
  <c r="AD13" i="1"/>
  <c r="AD18" i="1"/>
  <c r="AD6" i="1"/>
  <c r="AD35" i="1"/>
  <c r="AD34" i="1"/>
  <c r="AD9" i="1"/>
  <c r="AD19" i="1"/>
  <c r="AD22" i="1"/>
  <c r="AD27" i="1"/>
  <c r="AD15" i="1"/>
  <c r="AD30" i="1"/>
  <c r="AD7" i="1"/>
  <c r="AD28" i="1"/>
  <c r="M37" i="1"/>
  <c r="AV9" i="2"/>
  <c r="AV11" i="2"/>
  <c r="AV5" i="2"/>
  <c r="AV6" i="2"/>
  <c r="AV7" i="2"/>
  <c r="AV12" i="2"/>
  <c r="AV10" i="2"/>
  <c r="AD37" i="1" l="1"/>
  <c r="AV13" i="2"/>
  <c r="AX5" i="2"/>
  <c r="AX8" i="2" l="1"/>
  <c r="AX9" i="2"/>
  <c r="AX12" i="2"/>
  <c r="AX11" i="2"/>
  <c r="AX7" i="2"/>
  <c r="AX6" i="2"/>
  <c r="AX10" i="2"/>
  <c r="AX13" i="2" l="1"/>
  <c r="AZ5" i="2"/>
  <c r="AZ12" i="2" l="1"/>
  <c r="AZ10" i="2"/>
  <c r="AZ11" i="2"/>
  <c r="AZ6" i="2"/>
  <c r="AZ8" i="2"/>
  <c r="AZ9" i="2"/>
  <c r="AZ7" i="2"/>
  <c r="AZ13" i="2" l="1"/>
</calcChain>
</file>

<file path=xl/sharedStrings.xml><?xml version="1.0" encoding="utf-8"?>
<sst xmlns="http://schemas.openxmlformats.org/spreadsheetml/2006/main" count="580" uniqueCount="118">
  <si>
    <t>HUANUCO</t>
  </si>
  <si>
    <t>CHINCHAO</t>
  </si>
  <si>
    <t>CHURUBAMBA</t>
  </si>
  <si>
    <t>SAN PABLO DE PILLAO</t>
  </si>
  <si>
    <t>SANTA MARIA DEL VALLE</t>
  </si>
  <si>
    <t>DOS DE MAYO</t>
  </si>
  <si>
    <t>MARIAS</t>
  </si>
  <si>
    <t>HUACAYBAMBA</t>
  </si>
  <si>
    <t>COCHABAMBA</t>
  </si>
  <si>
    <t>HUAMALIES</t>
  </si>
  <si>
    <t>ARANCAY</t>
  </si>
  <si>
    <t>JIRCAN</t>
  </si>
  <si>
    <t>MONZON</t>
  </si>
  <si>
    <t>LEONCIO PRADO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</si>
  <si>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</si>
  <si>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</si>
  <si>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</si>
  <si>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</si>
  <si>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</si>
  <si>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</si>
  <si>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</si>
  <si>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PUEBLO NUEVO</t>
  </si>
  <si>
    <t>RUPA-RUPA</t>
  </si>
  <si>
    <t>SANTO DOMINGO DE ANDA</t>
  </si>
  <si>
    <t>MARAÑON</t>
  </si>
  <si>
    <t>CHOLON</t>
  </si>
  <si>
    <t>LA MORADA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</si>
  <si>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</si>
  <si>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</si>
  <si>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</si>
  <si>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</si>
  <si>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</si>
  <si>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</si>
  <si>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</si>
  <si>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</si>
  <si>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HONORIA</t>
  </si>
  <si>
    <t>TOURNAVISTA</t>
  </si>
  <si>
    <t>YUYAPICHIS</t>
  </si>
  <si>
    <t>PROVINCIA</t>
  </si>
  <si>
    <t>DISTRITO</t>
  </si>
  <si>
    <t>Has</t>
  </si>
  <si>
    <t>%</t>
  </si>
  <si>
    <t>PÉRDIDA DE BOSQUE 2001 - 2018 POR DISTRITOS</t>
  </si>
  <si>
    <t>Periodo 2001 - 2004</t>
  </si>
  <si>
    <t>Periodo 2005 - 2008</t>
  </si>
  <si>
    <t>Periodo 2009 - 2012</t>
  </si>
  <si>
    <t>Periodo 2013 - 2018</t>
  </si>
  <si>
    <t>Área total</t>
  </si>
  <si>
    <t>BPP</t>
  </si>
  <si>
    <t>CC.CC</t>
  </si>
  <si>
    <t>CC.NN</t>
  </si>
  <si>
    <t>ANPs</t>
  </si>
  <si>
    <t>Zonas de libre disponibilidad</t>
  </si>
  <si>
    <t>provincia</t>
  </si>
  <si>
    <t>TOTAL</t>
  </si>
  <si>
    <t>PREDIOS RURALES</t>
  </si>
  <si>
    <t xml:space="preserve">  </t>
  </si>
  <si>
    <t>Tipología</t>
  </si>
  <si>
    <t>Libre Disponibilidad</t>
  </si>
  <si>
    <t>Área total Deforestada 2001-2018</t>
  </si>
  <si>
    <t>Sumatoria</t>
  </si>
  <si>
    <t>d) Concesiones Forestales información de la ATFFS - Tingo María</t>
  </si>
  <si>
    <t>a) Límites Distritales información utilizada del GRH que está en la plataforma IDER-HCO</t>
  </si>
  <si>
    <t>b) Áreas Deforestadas 2001 - 2018 información utilizada del portal de GEOBOSQUES</t>
  </si>
  <si>
    <t>c) Bosque de producción permanente información utilizada del portal GEOSERFOR</t>
  </si>
  <si>
    <t>e) Áreas Naturales Protegidas información utilizada del portal GEO ANP SERNANP; asimismo el ACR-Bosque Montano de Carpish recientemente aprobado en 2019</t>
  </si>
  <si>
    <t>f) Comunidades campesinas, Nativas y predios rurales información obtenida de la Dirección Regional de Agricultura</t>
  </si>
  <si>
    <t>Alta</t>
  </si>
  <si>
    <t>Baja</t>
  </si>
  <si>
    <t>Media</t>
  </si>
  <si>
    <t>Degradación 2017</t>
  </si>
  <si>
    <t>ÁREAS DEGRADADAS 2017</t>
  </si>
  <si>
    <t>Tipology</t>
  </si>
  <si>
    <t>LIBRE DISPONIBILIDAD</t>
  </si>
  <si>
    <t>Área no deforestada en L.D.</t>
  </si>
  <si>
    <t>MARAÑÓN</t>
  </si>
  <si>
    <t>HUAMALÍES</t>
  </si>
  <si>
    <t>CHOLÓN</t>
  </si>
  <si>
    <t>MONZÓN</t>
  </si>
  <si>
    <t>CC MINERAS</t>
  </si>
  <si>
    <t>CC FORESTALES</t>
  </si>
  <si>
    <t>CC FORESTAL</t>
  </si>
  <si>
    <t>a) Límites Distritales información obtenida de la plataforma IDER (Infraestructura de Datos Espaciales Regional) del GORE Huanuco</t>
  </si>
  <si>
    <t>c) Bosque de Producción Permanente información obtenida del geoportal GEOSERFOR (Portal web de la Infraestructura de Datos Espaciales del SERFOR - MINAGRI)</t>
  </si>
  <si>
    <t>b) Áreas Deforestadas 2001 - 2018 información obtenida del geoportal de GEOBOSQUES (Portal web de la Infraestructura de Datos Espaciales del MINAM)</t>
  </si>
  <si>
    <t>d) Concesiones Forestales información proporcionada por la ATFFS - Tingo María</t>
  </si>
  <si>
    <t>e) Áreas Naturales Protegidas información obtenida del geoportal GEOSERNANP (Portal web de la Infraestructura de Datos Espaciales del SERNANP - MINAM)</t>
  </si>
  <si>
    <t>f) Comunidades Campesinas, Comunidades Nativas y predios rurales información obtenida de la Dirección Regional de Agricultura del GORE Huanuco</t>
  </si>
  <si>
    <t>g) Concesiones Mineras, informacion obtenida del geoportal GEOCATMIN Portal web de la Infraestructura de Datos Espaciales del INGEMMET)</t>
  </si>
  <si>
    <t xml:space="preserve">Zonas de Libre Disponibilidad </t>
  </si>
  <si>
    <t>ANP</t>
  </si>
  <si>
    <t>CC. CC</t>
  </si>
  <si>
    <t>C.M</t>
  </si>
  <si>
    <t>Bosque de Produccion Permanente</t>
  </si>
  <si>
    <t>Conceciones Forestales</t>
  </si>
  <si>
    <t>Areas naturales Protegidas</t>
  </si>
  <si>
    <t>P.R.</t>
  </si>
  <si>
    <t>C.F.</t>
  </si>
  <si>
    <t>Predios Rurales</t>
  </si>
  <si>
    <t>Comunidades Campesinas</t>
  </si>
  <si>
    <t>Comunidades Nativas</t>
  </si>
  <si>
    <t>Concesiones Mineras</t>
  </si>
  <si>
    <t>si se superponen:</t>
  </si>
  <si>
    <t>el area deforestada o degrada debe asignarce a:</t>
  </si>
  <si>
    <t>→</t>
  </si>
  <si>
    <t>vs</t>
  </si>
  <si>
    <t>Relaciones logicas del algebra de mapas para el analisis de deforestacion y degradacion por Tipologia de Bosque</t>
  </si>
  <si>
    <t>2001 - 2004</t>
  </si>
  <si>
    <t>2005 - 2008</t>
  </si>
  <si>
    <t>2009 - 2012</t>
  </si>
  <si>
    <t>2013 - 2018</t>
  </si>
  <si>
    <t>Periodos</t>
  </si>
  <si>
    <t>CCNN</t>
  </si>
  <si>
    <t>Libre disp. del Estado.</t>
  </si>
  <si>
    <t>Total ha. deforestadas</t>
  </si>
  <si>
    <t>???</t>
  </si>
  <si>
    <t>tipologia de bosque</t>
  </si>
  <si>
    <t>ANP's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</si>
</sst>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FFF2"/>
        <bgColor indexed="64"/>
      </patternFill>
    </fill>
    <fill>
      <patternFill patternType="solid">
        <fgColor rgb="FFE9F9EA"/>
        <bgColor indexed="64"/>
      </patternFill>
    </fill>
    <fill>
      <patternFill patternType="solid">
        <fgColor rgb="FFF7FDD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1" fontId="3" fillId="2" borderId="1" xfId="0" applyNumberFormat="1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/>
    <xf numFmtId="4" fontId="3" fillId="2" borderId="1" xfId="0" applyNumberFormat="1" applyFont="1" applyFill="1" applyBorder="1" applyAlignment="1">
      <alignment horizontal="left" vertical="center"/>
    </xf>
    <xf numFmtId="4" fontId="2" fillId="2" borderId="1" xfId="1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7" xfId="1" applyNumberFormat="1" applyFont="1" applyFill="1" applyBorder="1" applyAlignment="1">
      <alignment vertical="center"/>
    </xf>
    <xf numFmtId="4" fontId="8" fillId="2" borderId="0" xfId="0" applyNumberFormat="1" applyFont="1" applyFill="1" applyAlignment="1">
      <alignment vertical="center"/>
    </xf>
    <xf numFmtId="4" fontId="9" fillId="2" borderId="1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2" fontId="2" fillId="2" borderId="1" xfId="0" applyNumberFormat="1" applyFont="1" applyFill="1" applyBorder="1"/>
    <xf numFmtId="1" fontId="3" fillId="0" borderId="1" xfId="0" applyNumberFormat="1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5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7" fillId="2" borderId="0" xfId="0" applyFont="1" applyFill="1"/>
    <xf numFmtId="0" fontId="6" fillId="2" borderId="0" xfId="0" applyFont="1" applyFill="1"/>
    <xf numFmtId="4" fontId="7" fillId="2" borderId="1" xfId="1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0" xfId="0" applyNumberFormat="1" applyFont="1" applyFill="1"/>
    <xf numFmtId="0" fontId="6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2" borderId="9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vertical="center"/>
    </xf>
    <xf numFmtId="0" fontId="2" fillId="0" borderId="0" xfId="0" applyFont="1" applyFill="1"/>
    <xf numFmtId="4" fontId="2" fillId="2" borderId="0" xfId="0" applyNumberFormat="1" applyFont="1" applyFill="1"/>
    <xf numFmtId="4" fontId="2" fillId="4" borderId="1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center" vertical="center" wrapText="1"/>
    </xf>
    <xf numFmtId="4" fontId="2" fillId="6" borderId="1" xfId="1" applyNumberFormat="1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 vertical="center"/>
    </xf>
    <xf numFmtId="4" fontId="5" fillId="6" borderId="1" xfId="1" applyNumberFormat="1" applyFont="1" applyFill="1" applyBorder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Border="1" applyAlignment="1">
      <alignment horizontal="left" indent="2"/>
    </xf>
    <xf numFmtId="0" fontId="13" fillId="0" borderId="0" xfId="0" applyFont="1" applyBorder="1"/>
    <xf numFmtId="0" fontId="11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center"/>
    </xf>
    <xf numFmtId="0" fontId="11" fillId="0" borderId="16" xfId="0" applyFont="1" applyBorder="1"/>
    <xf numFmtId="0" fontId="11" fillId="0" borderId="17" xfId="0" applyFont="1" applyBorder="1" applyAlignment="1">
      <alignment horizontal="left" indent="2"/>
    </xf>
    <xf numFmtId="0" fontId="13" fillId="0" borderId="17" xfId="0" applyFont="1" applyBorder="1"/>
    <xf numFmtId="0" fontId="11" fillId="0" borderId="17" xfId="0" applyFont="1" applyBorder="1" applyAlignment="1">
      <alignment horizontal="left" indent="1"/>
    </xf>
    <xf numFmtId="0" fontId="12" fillId="0" borderId="17" xfId="0" applyFont="1" applyBorder="1" applyAlignment="1">
      <alignment horizontal="center"/>
    </xf>
    <xf numFmtId="0" fontId="11" fillId="0" borderId="12" xfId="0" applyFont="1" applyBorder="1"/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11" fillId="0" borderId="1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4" fillId="0" borderId="0" xfId="0" applyFont="1"/>
    <xf numFmtId="4" fontId="6" fillId="2" borderId="0" xfId="0" applyNumberFormat="1" applyFont="1" applyFill="1"/>
    <xf numFmtId="4" fontId="6" fillId="7" borderId="0" xfId="0" applyNumberFormat="1" applyFont="1" applyFill="1"/>
    <xf numFmtId="10" fontId="7" fillId="2" borderId="1" xfId="2" applyNumberFormat="1" applyFont="1" applyFill="1" applyBorder="1" applyAlignment="1">
      <alignment vertical="center"/>
    </xf>
    <xf numFmtId="4" fontId="7" fillId="2" borderId="1" xfId="0" applyNumberFormat="1" applyFont="1" applyFill="1" applyBorder="1"/>
    <xf numFmtId="164" fontId="7" fillId="2" borderId="0" xfId="1" applyFont="1" applyFill="1"/>
    <xf numFmtId="0" fontId="17" fillId="8" borderId="7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164" fontId="2" fillId="2" borderId="0" xfId="1" applyFont="1" applyFill="1" applyAlignment="1">
      <alignment vertical="center"/>
    </xf>
    <xf numFmtId="4" fontId="18" fillId="2" borderId="0" xfId="0" applyNumberFormat="1" applyFont="1" applyFill="1"/>
    <xf numFmtId="4" fontId="5" fillId="8" borderId="0" xfId="0" applyNumberFormat="1" applyFont="1" applyFill="1"/>
    <xf numFmtId="0" fontId="7" fillId="2" borderId="1" xfId="0" applyFont="1" applyFill="1" applyBorder="1"/>
    <xf numFmtId="0" fontId="6" fillId="2" borderId="8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6" fillId="8" borderId="1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4" fontId="2" fillId="5" borderId="8" xfId="0" applyNumberFormat="1" applyFont="1" applyFill="1" applyBorder="1" applyAlignment="1">
      <alignment horizontal="center" vertical="center" wrapText="1"/>
    </xf>
    <xf numFmtId="4" fontId="2" fillId="5" borderId="7" xfId="0" applyNumberFormat="1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vertical="center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horizontal="center" vertical="center" wrapText="1"/>
    </xf>
    <xf numFmtId="4" fontId="8" fillId="5" borderId="4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/>
    </xf>
    <xf numFmtId="2" fontId="5" fillId="2" borderId="8" xfId="1" applyNumberFormat="1" applyFont="1" applyFill="1" applyBorder="1" applyAlignment="1">
      <alignment horizontal="center" vertical="center" wrapText="1"/>
    </xf>
    <xf numFmtId="2" fontId="5" fillId="2" borderId="7" xfId="1" applyNumberFormat="1" applyFont="1" applyFill="1" applyBorder="1" applyAlignment="1">
      <alignment horizontal="center" vertical="center" wrapText="1"/>
    </xf>
    <xf numFmtId="4" fontId="2" fillId="5" borderId="13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6" borderId="2" xfId="0" applyNumberFormat="1" applyFont="1" applyFill="1" applyBorder="1" applyAlignment="1">
      <alignment horizontal="center" vertical="center" wrapText="1"/>
    </xf>
    <xf numFmtId="4" fontId="2" fillId="6" borderId="4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vertical="center" wrapText="1"/>
    </xf>
    <xf numFmtId="1" fontId="3" fillId="2" borderId="3" xfId="0" applyNumberFormat="1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" fontId="2" fillId="6" borderId="18" xfId="0" applyNumberFormat="1" applyFont="1" applyFill="1" applyBorder="1" applyAlignment="1">
      <alignment horizontal="center" vertical="center" wrapText="1"/>
    </xf>
    <xf numFmtId="4" fontId="2" fillId="6" borderId="19" xfId="0" applyNumberFormat="1" applyFont="1" applyFill="1" applyBorder="1" applyAlignment="1">
      <alignment horizontal="center" vertical="center" wrapText="1"/>
    </xf>
    <xf numFmtId="4" fontId="2" fillId="6" borderId="5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9F9EA"/>
      <color rgb="FFF7FDD5"/>
      <color rgb="FFE9FFF2"/>
      <color rgb="FFD8EACC"/>
      <color rgb="FF9CCB7F"/>
      <color rgb="FFD2E6C4"/>
      <color rgb="FFDEF6EE"/>
      <color rgb="FFE6F2DE"/>
      <color rgb="FFE9F2D1"/>
      <color rgb="FFE9E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BV31"/>
  <sheetViews>
    <sheetView tabSelected="1"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" sqref="D1"/>
    </sheetView>
  </sheetViews>
  <sheetFormatPr baseColWidth="10" defaultColWidth="11.42578125" defaultRowHeight="13.5" x14ac:dyDescent="0.2"/>
  <cols>
    <col min="1" max="1" width="1" style="21" customWidth="1"/>
    <col min="2" max="2" width="15.28515625" style="21" bestFit="1" customWidth="1"/>
    <col min="3" max="3" width="9.7109375" style="21" customWidth="1"/>
    <col min="4" max="4" width="8.7109375" style="21" customWidth="1"/>
    <col min="5" max="52" width="9.7109375" style="21" customWidth="1"/>
    <col min="53" max="59" width="10" style="21" customWidth="1"/>
    <col min="60" max="60" width="7.7109375" style="21" customWidth="1"/>
    <col min="61" max="61" width="9.7109375" style="21" hidden="1" customWidth="1"/>
    <col min="62" max="62" width="10.28515625" style="21" hidden="1" customWidth="1"/>
    <col min="63" max="63" width="9.7109375" style="21" hidden="1" customWidth="1"/>
    <col min="64" max="71" width="9.5703125" style="21" customWidth="1"/>
    <col min="72" max="73" width="9.7109375" style="21" customWidth="1"/>
    <col min="74" max="16384" width="11.42578125" style="21"/>
  </cols>
  <sheetData>
    <row r="1" spans="2:74" ht="3.75" customHeight="1" x14ac:dyDescent="0.2"/>
    <row r="2" spans="2:74" s="29" customFormat="1" ht="18" customHeight="1" x14ac:dyDescent="0.25">
      <c r="B2" s="88" t="s">
        <v>53</v>
      </c>
      <c r="C2" s="84" t="s">
        <v>59</v>
      </c>
      <c r="D2" s="84"/>
      <c r="E2" s="88" t="s">
        <v>48</v>
      </c>
      <c r="F2" s="88"/>
      <c r="G2" s="88"/>
      <c r="H2" s="88"/>
      <c r="I2" s="88"/>
      <c r="J2" s="88"/>
      <c r="K2" s="88"/>
      <c r="L2" s="88"/>
      <c r="M2" s="88" t="s">
        <v>81</v>
      </c>
      <c r="N2" s="88"/>
      <c r="O2" s="88"/>
      <c r="P2" s="88"/>
      <c r="Q2" s="88"/>
      <c r="R2" s="88"/>
      <c r="S2" s="88"/>
      <c r="T2" s="88"/>
      <c r="U2" s="88" t="s">
        <v>49</v>
      </c>
      <c r="V2" s="88"/>
      <c r="W2" s="88"/>
      <c r="X2" s="88"/>
      <c r="Y2" s="88"/>
      <c r="Z2" s="88"/>
      <c r="AA2" s="88"/>
      <c r="AB2" s="88"/>
      <c r="AC2" s="88" t="s">
        <v>50</v>
      </c>
      <c r="AD2" s="88"/>
      <c r="AE2" s="88"/>
      <c r="AF2" s="88"/>
      <c r="AG2" s="88"/>
      <c r="AH2" s="88"/>
      <c r="AI2" s="88"/>
      <c r="AJ2" s="88"/>
      <c r="AK2" s="88" t="s">
        <v>55</v>
      </c>
      <c r="AL2" s="88"/>
      <c r="AM2" s="88"/>
      <c r="AN2" s="88"/>
      <c r="AO2" s="88"/>
      <c r="AP2" s="88"/>
      <c r="AQ2" s="88"/>
      <c r="AR2" s="88"/>
      <c r="AS2" s="88" t="s">
        <v>51</v>
      </c>
      <c r="AT2" s="88"/>
      <c r="AU2" s="88"/>
      <c r="AV2" s="88"/>
      <c r="AW2" s="88"/>
      <c r="AX2" s="88"/>
      <c r="AY2" s="88"/>
      <c r="AZ2" s="88"/>
      <c r="BA2" s="88" t="s">
        <v>79</v>
      </c>
      <c r="BB2" s="88"/>
      <c r="BC2" s="88"/>
      <c r="BD2" s="88"/>
      <c r="BE2" s="88"/>
      <c r="BF2" s="88"/>
      <c r="BG2" s="88"/>
      <c r="BH2" s="88"/>
      <c r="BI2" s="28" t="s">
        <v>57</v>
      </c>
      <c r="BJ2" s="92" t="s">
        <v>58</v>
      </c>
      <c r="BK2" s="93"/>
      <c r="BL2" s="85" t="s">
        <v>73</v>
      </c>
      <c r="BM2" s="86"/>
      <c r="BN2" s="86"/>
      <c r="BO2" s="86"/>
      <c r="BP2" s="86"/>
      <c r="BQ2" s="86"/>
      <c r="BR2" s="86"/>
      <c r="BS2" s="87"/>
      <c r="BT2" s="80" t="s">
        <v>74</v>
      </c>
      <c r="BU2" s="81"/>
    </row>
    <row r="3" spans="2:74" s="22" customFormat="1" ht="18" customHeight="1" x14ac:dyDescent="0.2">
      <c r="B3" s="88"/>
      <c r="C3" s="84"/>
      <c r="D3" s="84"/>
      <c r="E3" s="84" t="s">
        <v>43</v>
      </c>
      <c r="F3" s="84"/>
      <c r="G3" s="84" t="s">
        <v>44</v>
      </c>
      <c r="H3" s="84"/>
      <c r="I3" s="84" t="s">
        <v>45</v>
      </c>
      <c r="J3" s="84"/>
      <c r="K3" s="84" t="s">
        <v>46</v>
      </c>
      <c r="L3" s="84"/>
      <c r="M3" s="84" t="s">
        <v>43</v>
      </c>
      <c r="N3" s="84"/>
      <c r="O3" s="84" t="s">
        <v>44</v>
      </c>
      <c r="P3" s="84"/>
      <c r="Q3" s="84" t="s">
        <v>45</v>
      </c>
      <c r="R3" s="84"/>
      <c r="S3" s="84" t="s">
        <v>46</v>
      </c>
      <c r="T3" s="84"/>
      <c r="U3" s="84" t="s">
        <v>43</v>
      </c>
      <c r="V3" s="84"/>
      <c r="W3" s="84" t="s">
        <v>44</v>
      </c>
      <c r="X3" s="84"/>
      <c r="Y3" s="84" t="s">
        <v>45</v>
      </c>
      <c r="Z3" s="84"/>
      <c r="AA3" s="84" t="s">
        <v>46</v>
      </c>
      <c r="AB3" s="84"/>
      <c r="AC3" s="84" t="s">
        <v>43</v>
      </c>
      <c r="AD3" s="84"/>
      <c r="AE3" s="84" t="s">
        <v>44</v>
      </c>
      <c r="AF3" s="84"/>
      <c r="AG3" s="84" t="s">
        <v>45</v>
      </c>
      <c r="AH3" s="84"/>
      <c r="AI3" s="84" t="s">
        <v>46</v>
      </c>
      <c r="AJ3" s="84"/>
      <c r="AK3" s="84" t="s">
        <v>43</v>
      </c>
      <c r="AL3" s="84"/>
      <c r="AM3" s="84" t="s">
        <v>44</v>
      </c>
      <c r="AN3" s="84"/>
      <c r="AO3" s="84" t="s">
        <v>45</v>
      </c>
      <c r="AP3" s="84"/>
      <c r="AQ3" s="84" t="s">
        <v>46</v>
      </c>
      <c r="AR3" s="84"/>
      <c r="AS3" s="84" t="s">
        <v>43</v>
      </c>
      <c r="AT3" s="84"/>
      <c r="AU3" s="84" t="s">
        <v>44</v>
      </c>
      <c r="AV3" s="84"/>
      <c r="AW3" s="84" t="s">
        <v>45</v>
      </c>
      <c r="AX3" s="84"/>
      <c r="AY3" s="84" t="s">
        <v>46</v>
      </c>
      <c r="AZ3" s="84"/>
      <c r="BA3" s="84" t="s">
        <v>43</v>
      </c>
      <c r="BB3" s="84"/>
      <c r="BC3" s="84" t="s">
        <v>44</v>
      </c>
      <c r="BD3" s="84"/>
      <c r="BE3" s="84" t="s">
        <v>45</v>
      </c>
      <c r="BF3" s="84"/>
      <c r="BG3" s="84" t="s">
        <v>46</v>
      </c>
      <c r="BH3" s="84"/>
      <c r="BI3" s="15" t="s">
        <v>60</v>
      </c>
      <c r="BJ3" s="94"/>
      <c r="BK3" s="95"/>
      <c r="BL3" s="84" t="s">
        <v>43</v>
      </c>
      <c r="BM3" s="84"/>
      <c r="BN3" s="84" t="s">
        <v>44</v>
      </c>
      <c r="BO3" s="84"/>
      <c r="BP3" s="84" t="s">
        <v>45</v>
      </c>
      <c r="BQ3" s="84"/>
      <c r="BR3" s="84" t="s">
        <v>46</v>
      </c>
      <c r="BS3" s="84"/>
      <c r="BT3" s="82"/>
      <c r="BU3" s="83"/>
    </row>
    <row r="4" spans="2:74" s="22" customFormat="1" ht="18" customHeight="1" x14ac:dyDescent="0.2">
      <c r="B4" s="88"/>
      <c r="C4" s="15" t="s">
        <v>40</v>
      </c>
      <c r="D4" s="15" t="s">
        <v>41</v>
      </c>
      <c r="E4" s="15" t="s">
        <v>40</v>
      </c>
      <c r="F4" s="15" t="s">
        <v>41</v>
      </c>
      <c r="G4" s="15" t="s">
        <v>40</v>
      </c>
      <c r="H4" s="15" t="s">
        <v>41</v>
      </c>
      <c r="I4" s="15" t="s">
        <v>40</v>
      </c>
      <c r="J4" s="15" t="s">
        <v>41</v>
      </c>
      <c r="K4" s="15" t="s">
        <v>40</v>
      </c>
      <c r="L4" s="15" t="s">
        <v>41</v>
      </c>
      <c r="M4" s="15" t="s">
        <v>40</v>
      </c>
      <c r="N4" s="15" t="s">
        <v>41</v>
      </c>
      <c r="O4" s="15" t="s">
        <v>40</v>
      </c>
      <c r="P4" s="15" t="s">
        <v>41</v>
      </c>
      <c r="Q4" s="15" t="s">
        <v>40</v>
      </c>
      <c r="R4" s="15" t="s">
        <v>41</v>
      </c>
      <c r="S4" s="15" t="s">
        <v>40</v>
      </c>
      <c r="T4" s="15" t="s">
        <v>41</v>
      </c>
      <c r="U4" s="15" t="s">
        <v>40</v>
      </c>
      <c r="V4" s="15" t="s">
        <v>41</v>
      </c>
      <c r="W4" s="15" t="s">
        <v>40</v>
      </c>
      <c r="X4" s="15" t="s">
        <v>41</v>
      </c>
      <c r="Y4" s="15" t="s">
        <v>40</v>
      </c>
      <c r="Z4" s="15" t="s">
        <v>41</v>
      </c>
      <c r="AA4" s="15" t="s">
        <v>40</v>
      </c>
      <c r="AB4" s="15" t="s">
        <v>41</v>
      </c>
      <c r="AC4" s="15" t="s">
        <v>40</v>
      </c>
      <c r="AD4" s="15" t="s">
        <v>41</v>
      </c>
      <c r="AE4" s="15" t="s">
        <v>40</v>
      </c>
      <c r="AF4" s="15" t="s">
        <v>41</v>
      </c>
      <c r="AG4" s="15" t="s">
        <v>40</v>
      </c>
      <c r="AH4" s="15" t="s">
        <v>41</v>
      </c>
      <c r="AI4" s="15" t="s">
        <v>40</v>
      </c>
      <c r="AJ4" s="15" t="s">
        <v>41</v>
      </c>
      <c r="AK4" s="15" t="s">
        <v>40</v>
      </c>
      <c r="AL4" s="15" t="s">
        <v>41</v>
      </c>
      <c r="AM4" s="15" t="s">
        <v>40</v>
      </c>
      <c r="AN4" s="15" t="s">
        <v>41</v>
      </c>
      <c r="AO4" s="15" t="s">
        <v>40</v>
      </c>
      <c r="AP4" s="15" t="s">
        <v>41</v>
      </c>
      <c r="AQ4" s="15" t="s">
        <v>40</v>
      </c>
      <c r="AR4" s="15" t="s">
        <v>41</v>
      </c>
      <c r="AS4" s="15" t="s">
        <v>40</v>
      </c>
      <c r="AT4" s="15" t="s">
        <v>41</v>
      </c>
      <c r="AU4" s="15" t="s">
        <v>40</v>
      </c>
      <c r="AV4" s="15" t="s">
        <v>41</v>
      </c>
      <c r="AW4" s="15" t="s">
        <v>40</v>
      </c>
      <c r="AX4" s="15" t="s">
        <v>41</v>
      </c>
      <c r="AY4" s="15" t="s">
        <v>40</v>
      </c>
      <c r="AZ4" s="15" t="s">
        <v>41</v>
      </c>
      <c r="BA4" s="15" t="s">
        <v>40</v>
      </c>
      <c r="BB4" s="15" t="s">
        <v>41</v>
      </c>
      <c r="BC4" s="15" t="s">
        <v>40</v>
      </c>
      <c r="BD4" s="15" t="s">
        <v>41</v>
      </c>
      <c r="BE4" s="15" t="s">
        <v>40</v>
      </c>
      <c r="BF4" s="15" t="s">
        <v>41</v>
      </c>
      <c r="BG4" s="15" t="s">
        <v>40</v>
      </c>
      <c r="BH4" s="15" t="s">
        <v>41</v>
      </c>
      <c r="BI4" s="15"/>
      <c r="BJ4" s="15" t="s">
        <v>40</v>
      </c>
      <c r="BK4" s="15" t="s">
        <v>41</v>
      </c>
      <c r="BL4" s="15" t="s">
        <v>40</v>
      </c>
      <c r="BM4" s="15" t="s">
        <v>41</v>
      </c>
      <c r="BN4" s="15" t="s">
        <v>40</v>
      </c>
      <c r="BO4" s="15" t="s">
        <v>41</v>
      </c>
      <c r="BP4" s="15" t="s">
        <v>40</v>
      </c>
      <c r="BQ4" s="15" t="s">
        <v>41</v>
      </c>
      <c r="BR4" s="15" t="s">
        <v>40</v>
      </c>
      <c r="BS4" s="15" t="s">
        <v>41</v>
      </c>
      <c r="BT4" s="15" t="s">
        <v>40</v>
      </c>
      <c r="BU4" s="15" t="s">
        <v>41</v>
      </c>
    </row>
    <row r="5" spans="2:74" ht="18" customHeight="1" x14ac:dyDescent="0.2">
      <c r="B5" s="23" t="s">
        <v>5</v>
      </c>
      <c r="C5" s="24">
        <v>387.84000000000003</v>
      </c>
      <c r="D5" s="69">
        <f>+C5/$C$13</f>
        <v>1.2153285570436383E-3</v>
      </c>
      <c r="E5" s="18">
        <v>0</v>
      </c>
      <c r="F5" s="18">
        <f t="shared" ref="F5:F12" si="0">(E5/$E$13)*100</f>
        <v>0</v>
      </c>
      <c r="G5" s="18">
        <v>0</v>
      </c>
      <c r="H5" s="18">
        <f t="shared" ref="H5:H12" si="1">(G5/$G$13)*100</f>
        <v>0</v>
      </c>
      <c r="I5" s="18">
        <v>0</v>
      </c>
      <c r="J5" s="18">
        <f t="shared" ref="J5:J12" si="2">(I5/$I$13)*100</f>
        <v>0</v>
      </c>
      <c r="K5" s="18">
        <v>0</v>
      </c>
      <c r="L5" s="18">
        <f t="shared" ref="L5:L12" si="3">(K5/$K$13)*100</f>
        <v>0</v>
      </c>
      <c r="M5" s="18">
        <v>0</v>
      </c>
      <c r="N5" s="18">
        <f t="shared" ref="N5:N12" si="4">(M5/$M$13)*100</f>
        <v>0</v>
      </c>
      <c r="O5" s="18">
        <v>0</v>
      </c>
      <c r="P5" s="18">
        <f t="shared" ref="P5:P12" si="5">(O5/$O$13)*100</f>
        <v>0</v>
      </c>
      <c r="Q5" s="18">
        <v>0</v>
      </c>
      <c r="R5" s="18">
        <f t="shared" ref="R5:R12" si="6">(Q5/$Q$13)*100</f>
        <v>0</v>
      </c>
      <c r="S5" s="18">
        <v>0</v>
      </c>
      <c r="T5" s="18">
        <f t="shared" ref="T5:T12" si="7">(S5/$S$13)*100</f>
        <v>0</v>
      </c>
      <c r="U5" s="18">
        <v>95.98</v>
      </c>
      <c r="V5" s="18">
        <f t="shared" ref="V5:V12" si="8">(U5/$U$13)*100</f>
        <v>30.590260071392144</v>
      </c>
      <c r="W5" s="18">
        <v>56.53</v>
      </c>
      <c r="X5" s="18">
        <f t="shared" ref="X5:X12" si="9">(W5/$W$13)*100</f>
        <v>21.765747728322808</v>
      </c>
      <c r="Y5" s="18">
        <v>88.649999999999991</v>
      </c>
      <c r="Z5" s="18">
        <f t="shared" ref="Z5:Z12" si="10">(Y5/$Y$13)*100</f>
        <v>27.12834322785972</v>
      </c>
      <c r="AA5" s="18">
        <v>145.10999999999999</v>
      </c>
      <c r="AB5" s="18">
        <f t="shared" ref="AB5:AB12" si="11">(AA5/$AA$13)*100</f>
        <v>16.21395130563036</v>
      </c>
      <c r="AC5" s="18">
        <v>0</v>
      </c>
      <c r="AD5" s="18">
        <f t="shared" ref="AD5:AD12" si="12">(AC5/$AC$13)*100</f>
        <v>0</v>
      </c>
      <c r="AE5" s="18">
        <v>0</v>
      </c>
      <c r="AF5" s="18">
        <f t="shared" ref="AF5:AF12" si="13">(AE5/$AE$13)*100</f>
        <v>0</v>
      </c>
      <c r="AG5" s="18">
        <v>0</v>
      </c>
      <c r="AH5" s="18">
        <f t="shared" ref="AH5:AH12" si="14">(AG5/$AG$13)*100</f>
        <v>0</v>
      </c>
      <c r="AI5" s="18">
        <v>0</v>
      </c>
      <c r="AJ5" s="18">
        <f t="shared" ref="AJ5:AJ12" si="15">(AI5/$AI$13)*100</f>
        <v>0</v>
      </c>
      <c r="AK5" s="18">
        <v>0</v>
      </c>
      <c r="AL5" s="18">
        <f t="shared" ref="AL5:AL12" si="16">(AK5/$AK$13)*100</f>
        <v>0</v>
      </c>
      <c r="AM5" s="18">
        <v>0</v>
      </c>
      <c r="AN5" s="18">
        <f t="shared" ref="AN5:AN12" si="17">(AM5/$AM$13)*100</f>
        <v>0</v>
      </c>
      <c r="AO5" s="18">
        <v>0</v>
      </c>
      <c r="AP5" s="18">
        <f t="shared" ref="AP5:AP12" si="18">(AO5/$AO$13)*100</f>
        <v>0</v>
      </c>
      <c r="AQ5" s="18">
        <v>0</v>
      </c>
      <c r="AR5" s="18">
        <f t="shared" ref="AR5:AR12" si="19">(AQ5/$AQ$13)*100</f>
        <v>0</v>
      </c>
      <c r="AS5" s="18">
        <v>0</v>
      </c>
      <c r="AT5" s="18">
        <f t="shared" ref="AT5:AT12" si="20">(AS5/$AS$13)*100</f>
        <v>0</v>
      </c>
      <c r="AU5" s="18">
        <v>0</v>
      </c>
      <c r="AV5" s="18">
        <f t="shared" ref="AV5:AV12" si="21">(AU5/$AU$13)*100</f>
        <v>0</v>
      </c>
      <c r="AW5" s="18">
        <v>0</v>
      </c>
      <c r="AX5" s="18">
        <f t="shared" ref="AX5:AX12" si="22">(AW5/$AW$13)*100</f>
        <v>0</v>
      </c>
      <c r="AY5" s="18">
        <v>0</v>
      </c>
      <c r="AZ5" s="18">
        <f t="shared" ref="AZ5:AZ12" si="23">(AY5/$AY$13)*100</f>
        <v>0</v>
      </c>
      <c r="BA5" s="18">
        <v>0</v>
      </c>
      <c r="BB5" s="18">
        <f t="shared" ref="BB5:BB12" si="24">(BA5/$BA$13)*100</f>
        <v>0</v>
      </c>
      <c r="BC5" s="18">
        <v>0</v>
      </c>
      <c r="BD5" s="18">
        <f t="shared" ref="BD5:BD12" si="25">(BC5/$BC$13)*100</f>
        <v>0</v>
      </c>
      <c r="BE5" s="18">
        <v>0</v>
      </c>
      <c r="BF5" s="18">
        <f t="shared" ref="BF5:BF12" si="26">(BE5/$BE$13)*100</f>
        <v>0</v>
      </c>
      <c r="BG5" s="18">
        <v>0</v>
      </c>
      <c r="BH5" s="18">
        <f t="shared" ref="BH5:BH12" si="27">(BG5/$BG$13)*100</f>
        <v>0</v>
      </c>
      <c r="BI5" s="19">
        <f t="shared" ref="BI5:BI12" si="28">(E5+G5+I5+K5+M5+O5+Q5+S5+AS5+AU5+AW5+AY5+U5+W5+Y5+AA5+AC5+AE5+AG5+AI5+AK5+AM5+AO5+AQ5+BA5+BC5+BE5+BG5)</f>
        <v>386.27</v>
      </c>
      <c r="BJ5" s="18">
        <f t="shared" ref="BJ5:BJ12" si="29">C5-BI5</f>
        <v>1.57000000000005</v>
      </c>
      <c r="BK5" s="18">
        <f t="shared" ref="BK5:BK12" si="30">(BJ5/$BJ$13)*100</f>
        <v>9.7800942688962191E-4</v>
      </c>
      <c r="BL5" s="18">
        <v>0.22</v>
      </c>
      <c r="BM5" s="18">
        <f t="shared" ref="BM5:BM12" si="31">(BL5/$BL$13)*100</f>
        <v>9.7068744526094934E-4</v>
      </c>
      <c r="BN5" s="18">
        <v>0.53</v>
      </c>
      <c r="BO5" s="18">
        <f t="shared" ref="BO5:BO12" si="32">(BN5/$BN$13)*100</f>
        <v>1.5552277513666201E-3</v>
      </c>
      <c r="BP5" s="18">
        <v>0.17</v>
      </c>
      <c r="BQ5" s="18">
        <f t="shared" ref="BQ5:BQ12" si="33">(BP5/$BP$13)*100</f>
        <v>3.7739250196577092E-4</v>
      </c>
      <c r="BR5" s="18">
        <v>0.65</v>
      </c>
      <c r="BS5" s="18">
        <f t="shared" ref="BS5:BS12" si="34">(BR5/$BR$13)*100</f>
        <v>1.106547783712468E-3</v>
      </c>
      <c r="BT5" s="19">
        <f>SUM(BL5,BN5,BP5,BR5)</f>
        <v>1.57</v>
      </c>
      <c r="BU5" s="19">
        <f>(BT5/$BT$13)*100</f>
        <v>9.7800942688959047E-4</v>
      </c>
      <c r="BV5" s="25"/>
    </row>
    <row r="6" spans="2:74" ht="18" customHeight="1" x14ac:dyDescent="0.2">
      <c r="B6" s="23" t="s">
        <v>7</v>
      </c>
      <c r="C6" s="24">
        <v>1607.1</v>
      </c>
      <c r="D6" s="69">
        <f t="shared" ref="D6:D12" si="35">+C6/$C$13</f>
        <v>5.0359801052620437E-3</v>
      </c>
      <c r="E6" s="18">
        <v>93.18</v>
      </c>
      <c r="F6" s="18">
        <f t="shared" si="0"/>
        <v>0.95175642879905875</v>
      </c>
      <c r="G6" s="18">
        <v>130.79000000000002</v>
      </c>
      <c r="H6" s="18">
        <f t="shared" si="1"/>
        <v>0.86143644312833378</v>
      </c>
      <c r="I6" s="18">
        <v>129.22999999999999</v>
      </c>
      <c r="J6" s="18">
        <f t="shared" si="2"/>
        <v>0.60251636720349044</v>
      </c>
      <c r="K6" s="18">
        <v>219.96999999999997</v>
      </c>
      <c r="L6" s="18">
        <f t="shared" si="3"/>
        <v>0.65553867147698985</v>
      </c>
      <c r="M6" s="18">
        <v>0</v>
      </c>
      <c r="N6" s="18">
        <f t="shared" si="4"/>
        <v>0</v>
      </c>
      <c r="O6" s="18">
        <v>0</v>
      </c>
      <c r="P6" s="18">
        <f t="shared" si="5"/>
        <v>0</v>
      </c>
      <c r="Q6" s="18">
        <v>0</v>
      </c>
      <c r="R6" s="18">
        <f t="shared" si="6"/>
        <v>0</v>
      </c>
      <c r="S6" s="18">
        <v>0</v>
      </c>
      <c r="T6" s="18">
        <f t="shared" si="7"/>
        <v>0</v>
      </c>
      <c r="U6" s="18">
        <v>0.18</v>
      </c>
      <c r="V6" s="18">
        <f t="shared" si="8"/>
        <v>5.7368689444161125E-2</v>
      </c>
      <c r="W6" s="18">
        <v>0.36</v>
      </c>
      <c r="X6" s="18">
        <f t="shared" si="9"/>
        <v>0.13861081164330816</v>
      </c>
      <c r="Y6" s="18">
        <v>1.5299999999999998</v>
      </c>
      <c r="Z6" s="18">
        <f t="shared" si="10"/>
        <v>0.46820490850113222</v>
      </c>
      <c r="AA6" s="18">
        <v>3.39</v>
      </c>
      <c r="AB6" s="18">
        <f t="shared" si="11"/>
        <v>0.37878364637920836</v>
      </c>
      <c r="AC6" s="18">
        <v>0</v>
      </c>
      <c r="AD6" s="18">
        <f t="shared" si="12"/>
        <v>0</v>
      </c>
      <c r="AE6" s="18">
        <v>0</v>
      </c>
      <c r="AF6" s="18">
        <f t="shared" si="13"/>
        <v>0</v>
      </c>
      <c r="AG6" s="18">
        <v>0</v>
      </c>
      <c r="AH6" s="18">
        <f t="shared" si="14"/>
        <v>0</v>
      </c>
      <c r="AI6" s="18">
        <v>0</v>
      </c>
      <c r="AJ6" s="18">
        <f t="shared" si="15"/>
        <v>0</v>
      </c>
      <c r="AK6" s="18">
        <v>0.18</v>
      </c>
      <c r="AL6" s="18">
        <f t="shared" si="16"/>
        <v>2.0734675634797852E-3</v>
      </c>
      <c r="AM6" s="18">
        <v>0.09</v>
      </c>
      <c r="AN6" s="18">
        <f t="shared" si="17"/>
        <v>9.0363895406803194E-4</v>
      </c>
      <c r="AO6" s="18">
        <v>1.83</v>
      </c>
      <c r="AP6" s="18">
        <f t="shared" si="18"/>
        <v>1.5085579752019447E-2</v>
      </c>
      <c r="AQ6" s="18">
        <v>0.09</v>
      </c>
      <c r="AR6" s="18">
        <f t="shared" si="19"/>
        <v>5.6899256073837526E-4</v>
      </c>
      <c r="AS6" s="18">
        <v>0</v>
      </c>
      <c r="AT6" s="18">
        <f t="shared" si="20"/>
        <v>0</v>
      </c>
      <c r="AU6" s="18">
        <v>0</v>
      </c>
      <c r="AV6" s="18">
        <f t="shared" si="21"/>
        <v>0</v>
      </c>
      <c r="AW6" s="18">
        <v>0</v>
      </c>
      <c r="AX6" s="18">
        <f t="shared" si="22"/>
        <v>0</v>
      </c>
      <c r="AY6" s="18">
        <v>0</v>
      </c>
      <c r="AZ6" s="18">
        <f t="shared" si="23"/>
        <v>0</v>
      </c>
      <c r="BA6" s="18">
        <v>1.48</v>
      </c>
      <c r="BB6" s="18">
        <f t="shared" si="24"/>
        <v>0.24403515425330188</v>
      </c>
      <c r="BC6" s="18">
        <v>2.88</v>
      </c>
      <c r="BD6" s="18">
        <f t="shared" si="25"/>
        <v>0.4001778568252557</v>
      </c>
      <c r="BE6" s="18">
        <v>2.61</v>
      </c>
      <c r="BF6" s="18">
        <f t="shared" si="26"/>
        <v>0.29781941417437835</v>
      </c>
      <c r="BG6" s="18">
        <v>0</v>
      </c>
      <c r="BH6" s="18">
        <f t="shared" si="27"/>
        <v>0</v>
      </c>
      <c r="BI6" s="19">
        <f t="shared" si="28"/>
        <v>587.79000000000008</v>
      </c>
      <c r="BJ6" s="18">
        <f t="shared" si="29"/>
        <v>1019.3099999999998</v>
      </c>
      <c r="BK6" s="18">
        <f t="shared" si="30"/>
        <v>0.63496483370880796</v>
      </c>
      <c r="BL6" s="18">
        <v>230.55</v>
      </c>
      <c r="BM6" s="18">
        <f t="shared" si="31"/>
        <v>1.0172363204768722</v>
      </c>
      <c r="BN6" s="18">
        <v>232.21</v>
      </c>
      <c r="BO6" s="18">
        <f t="shared" si="32"/>
        <v>0.68139516253743937</v>
      </c>
      <c r="BP6" s="18">
        <v>244.65999999999997</v>
      </c>
      <c r="BQ6" s="18">
        <f t="shared" si="33"/>
        <v>0.54313440900556176</v>
      </c>
      <c r="BR6" s="18">
        <v>311.89000000000004</v>
      </c>
      <c r="BS6" s="18">
        <f t="shared" si="34"/>
        <v>0.53095567424935641</v>
      </c>
      <c r="BT6" s="19">
        <f t="shared" ref="BT6:BT12" si="36">SUM(BL6,BN6,BP6,BR6)</f>
        <v>1019.31</v>
      </c>
      <c r="BU6" s="19">
        <f t="shared" ref="BU6:BU12" si="37">(BT6/$BT$13)*100</f>
        <v>0.63496483370880785</v>
      </c>
      <c r="BV6" s="25"/>
    </row>
    <row r="7" spans="2:74" ht="18" customHeight="1" x14ac:dyDescent="0.2">
      <c r="B7" s="23" t="s">
        <v>9</v>
      </c>
      <c r="C7" s="24">
        <v>5265.1799999999985</v>
      </c>
      <c r="D7" s="69">
        <f t="shared" si="35"/>
        <v>1.6498874824605561E-2</v>
      </c>
      <c r="E7" s="18">
        <v>412.27000000000004</v>
      </c>
      <c r="F7" s="18">
        <f t="shared" si="0"/>
        <v>4.2109961676431418</v>
      </c>
      <c r="G7" s="18">
        <v>491.65</v>
      </c>
      <c r="H7" s="18">
        <f t="shared" si="1"/>
        <v>3.2382080225097116</v>
      </c>
      <c r="I7" s="18">
        <v>929.94</v>
      </c>
      <c r="J7" s="18">
        <f t="shared" si="2"/>
        <v>4.3357120677645593</v>
      </c>
      <c r="K7" s="18">
        <v>822.12</v>
      </c>
      <c r="L7" s="18">
        <f t="shared" si="3"/>
        <v>2.4500225148641315</v>
      </c>
      <c r="M7" s="18">
        <v>0</v>
      </c>
      <c r="N7" s="18">
        <f t="shared" si="4"/>
        <v>0</v>
      </c>
      <c r="O7" s="18">
        <v>0</v>
      </c>
      <c r="P7" s="18">
        <f t="shared" si="5"/>
        <v>0</v>
      </c>
      <c r="Q7" s="18">
        <v>0</v>
      </c>
      <c r="R7" s="18">
        <f t="shared" si="6"/>
        <v>0</v>
      </c>
      <c r="S7" s="18">
        <v>0</v>
      </c>
      <c r="T7" s="18">
        <f t="shared" si="7"/>
        <v>0</v>
      </c>
      <c r="U7" s="18">
        <v>86.36</v>
      </c>
      <c r="V7" s="18">
        <f t="shared" si="8"/>
        <v>27.524222335543087</v>
      </c>
      <c r="W7" s="18">
        <v>89.109999999999985</v>
      </c>
      <c r="X7" s="18">
        <f t="shared" si="9"/>
        <v>34.310026182042193</v>
      </c>
      <c r="Y7" s="18">
        <v>75.060000000000016</v>
      </c>
      <c r="Z7" s="18">
        <f t="shared" si="10"/>
        <v>22.969581981761436</v>
      </c>
      <c r="AA7" s="18">
        <v>251.23</v>
      </c>
      <c r="AB7" s="18">
        <f t="shared" si="11"/>
        <v>28.071331999955312</v>
      </c>
      <c r="AC7" s="18">
        <v>0</v>
      </c>
      <c r="AD7" s="18">
        <f t="shared" si="12"/>
        <v>0</v>
      </c>
      <c r="AE7" s="18">
        <v>0</v>
      </c>
      <c r="AF7" s="18">
        <f t="shared" si="13"/>
        <v>0</v>
      </c>
      <c r="AG7" s="18">
        <v>0</v>
      </c>
      <c r="AH7" s="18">
        <f t="shared" si="14"/>
        <v>0</v>
      </c>
      <c r="AI7" s="18">
        <v>0</v>
      </c>
      <c r="AJ7" s="18">
        <f t="shared" si="15"/>
        <v>0</v>
      </c>
      <c r="AK7" s="18">
        <v>28.65</v>
      </c>
      <c r="AL7" s="18">
        <f t="shared" si="16"/>
        <v>0.33002692052053245</v>
      </c>
      <c r="AM7" s="18">
        <v>13.889999999999999</v>
      </c>
      <c r="AN7" s="18">
        <f t="shared" si="17"/>
        <v>0.13946161191116627</v>
      </c>
      <c r="AO7" s="18">
        <v>16.400000000000002</v>
      </c>
      <c r="AP7" s="18">
        <f t="shared" si="18"/>
        <v>0.13519317373394479</v>
      </c>
      <c r="AQ7" s="18">
        <v>25.580000000000002</v>
      </c>
      <c r="AR7" s="18">
        <f t="shared" si="19"/>
        <v>0.16172033004097378</v>
      </c>
      <c r="AS7" s="18">
        <v>6.67</v>
      </c>
      <c r="AT7" s="18">
        <f t="shared" si="20"/>
        <v>2.3745950372031759</v>
      </c>
      <c r="AU7" s="18">
        <v>0.9</v>
      </c>
      <c r="AV7" s="18">
        <f t="shared" si="21"/>
        <v>0.25183278303206669</v>
      </c>
      <c r="AW7" s="18">
        <v>8.75</v>
      </c>
      <c r="AX7" s="18">
        <f t="shared" si="22"/>
        <v>1.4627459502833546</v>
      </c>
      <c r="AY7" s="18">
        <v>7.24</v>
      </c>
      <c r="AZ7" s="18">
        <f t="shared" si="23"/>
        <v>0.75374268640556352</v>
      </c>
      <c r="BA7" s="18">
        <v>14.32</v>
      </c>
      <c r="BB7" s="18">
        <f t="shared" si="24"/>
        <v>2.3612050060184346</v>
      </c>
      <c r="BC7" s="18">
        <v>7.89</v>
      </c>
      <c r="BD7" s="18">
        <f t="shared" si="25"/>
        <v>1.0963205869275234</v>
      </c>
      <c r="BE7" s="18">
        <v>11.29</v>
      </c>
      <c r="BF7" s="18">
        <f t="shared" si="26"/>
        <v>1.288268653650855</v>
      </c>
      <c r="BG7" s="18">
        <v>17.43</v>
      </c>
      <c r="BH7" s="18">
        <f t="shared" si="27"/>
        <v>0.91695337899687512</v>
      </c>
      <c r="BI7" s="19">
        <f t="shared" si="28"/>
        <v>3316.75</v>
      </c>
      <c r="BJ7" s="18">
        <f t="shared" si="29"/>
        <v>1948.4299999999985</v>
      </c>
      <c r="BK7" s="18">
        <f t="shared" si="30"/>
        <v>1.2137470749264228</v>
      </c>
      <c r="BL7" s="18">
        <v>320.45</v>
      </c>
      <c r="BM7" s="18">
        <f t="shared" si="31"/>
        <v>1.4138945083357781</v>
      </c>
      <c r="BN7" s="18">
        <v>348.88</v>
      </c>
      <c r="BO7" s="18">
        <f t="shared" si="32"/>
        <v>1.0237506752769554</v>
      </c>
      <c r="BP7" s="18">
        <v>416.46999999999997</v>
      </c>
      <c r="BQ7" s="18">
        <f t="shared" si="33"/>
        <v>0.92454503113932118</v>
      </c>
      <c r="BR7" s="18">
        <v>862.63000000000011</v>
      </c>
      <c r="BS7" s="18">
        <f t="shared" si="34"/>
        <v>1.4685250994829018</v>
      </c>
      <c r="BT7" s="19">
        <f t="shared" si="36"/>
        <v>1948.43</v>
      </c>
      <c r="BU7" s="19">
        <f t="shared" si="37"/>
        <v>1.2137470749264234</v>
      </c>
      <c r="BV7" s="25"/>
    </row>
    <row r="8" spans="2:74" ht="18" customHeight="1" x14ac:dyDescent="0.2">
      <c r="B8" s="23" t="s">
        <v>0</v>
      </c>
      <c r="C8" s="24">
        <v>4595.3900000000012</v>
      </c>
      <c r="D8" s="69">
        <f t="shared" si="35"/>
        <v>1.4400032739667817E-2</v>
      </c>
      <c r="E8" s="18">
        <v>0</v>
      </c>
      <c r="F8" s="18">
        <f t="shared" si="0"/>
        <v>0</v>
      </c>
      <c r="G8" s="18">
        <v>0.02</v>
      </c>
      <c r="H8" s="18">
        <f t="shared" si="1"/>
        <v>1.3172818153197241E-4</v>
      </c>
      <c r="I8" s="18">
        <v>0.57000000000000006</v>
      </c>
      <c r="J8" s="18">
        <f t="shared" si="2"/>
        <v>2.6575433669116274E-3</v>
      </c>
      <c r="K8" s="18">
        <v>0.66999999999999993</v>
      </c>
      <c r="L8" s="18">
        <f t="shared" si="3"/>
        <v>1.9966855020665695E-3</v>
      </c>
      <c r="M8" s="18">
        <v>0</v>
      </c>
      <c r="N8" s="18">
        <f t="shared" si="4"/>
        <v>0</v>
      </c>
      <c r="O8" s="18">
        <v>0</v>
      </c>
      <c r="P8" s="18">
        <f t="shared" si="5"/>
        <v>0</v>
      </c>
      <c r="Q8" s="18">
        <v>0</v>
      </c>
      <c r="R8" s="18">
        <f t="shared" si="6"/>
        <v>0</v>
      </c>
      <c r="S8" s="18">
        <v>0</v>
      </c>
      <c r="T8" s="18">
        <f t="shared" si="7"/>
        <v>0</v>
      </c>
      <c r="U8" s="18">
        <v>88.01</v>
      </c>
      <c r="V8" s="18">
        <f t="shared" si="8"/>
        <v>28.050101988781233</v>
      </c>
      <c r="W8" s="18">
        <v>62.319999999999993</v>
      </c>
      <c r="X8" s="18">
        <f t="shared" si="9"/>
        <v>23.99507161558601</v>
      </c>
      <c r="Y8" s="18">
        <v>104</v>
      </c>
      <c r="Z8" s="18">
        <f t="shared" si="10"/>
        <v>31.825693126874356</v>
      </c>
      <c r="AA8" s="18">
        <v>267.1099999999999</v>
      </c>
      <c r="AB8" s="18">
        <f t="shared" si="11"/>
        <v>29.845693151725751</v>
      </c>
      <c r="AC8" s="18">
        <v>0</v>
      </c>
      <c r="AD8" s="18">
        <f t="shared" si="12"/>
        <v>0</v>
      </c>
      <c r="AE8" s="18">
        <v>0</v>
      </c>
      <c r="AF8" s="18">
        <f t="shared" si="13"/>
        <v>0</v>
      </c>
      <c r="AG8" s="18">
        <v>0</v>
      </c>
      <c r="AH8" s="18">
        <f t="shared" si="14"/>
        <v>0</v>
      </c>
      <c r="AI8" s="18">
        <v>0</v>
      </c>
      <c r="AJ8" s="18">
        <f t="shared" si="15"/>
        <v>0</v>
      </c>
      <c r="AK8" s="18">
        <v>0</v>
      </c>
      <c r="AL8" s="18">
        <f t="shared" si="16"/>
        <v>0</v>
      </c>
      <c r="AM8" s="18">
        <v>0</v>
      </c>
      <c r="AN8" s="18">
        <f t="shared" si="17"/>
        <v>0</v>
      </c>
      <c r="AO8" s="18">
        <v>0</v>
      </c>
      <c r="AP8" s="18">
        <f t="shared" si="18"/>
        <v>0</v>
      </c>
      <c r="AQ8" s="18">
        <v>0</v>
      </c>
      <c r="AR8" s="18">
        <f t="shared" si="19"/>
        <v>0</v>
      </c>
      <c r="AS8" s="18">
        <v>200.57000000000002</v>
      </c>
      <c r="AT8" s="18">
        <f t="shared" si="20"/>
        <v>71.405176403574373</v>
      </c>
      <c r="AU8" s="18">
        <v>191.95999999999998</v>
      </c>
      <c r="AV8" s="18">
        <f t="shared" si="21"/>
        <v>53.713134478706138</v>
      </c>
      <c r="AW8" s="18">
        <v>274.05</v>
      </c>
      <c r="AX8" s="18">
        <f t="shared" si="22"/>
        <v>45.813203162874672</v>
      </c>
      <c r="AY8" s="18">
        <v>538.89</v>
      </c>
      <c r="AZ8" s="18">
        <f t="shared" si="23"/>
        <v>56.10281716534449</v>
      </c>
      <c r="BA8" s="18">
        <v>34.029999999999994</v>
      </c>
      <c r="BB8" s="18">
        <f t="shared" si="24"/>
        <v>5.6111596616485553</v>
      </c>
      <c r="BC8" s="18">
        <v>23.740000000000002</v>
      </c>
      <c r="BD8" s="18">
        <f t="shared" si="25"/>
        <v>3.29868830591374</v>
      </c>
      <c r="BE8" s="18">
        <v>40.01</v>
      </c>
      <c r="BF8" s="18">
        <f t="shared" si="26"/>
        <v>4.5654232801214087</v>
      </c>
      <c r="BG8" s="18">
        <v>121.16000000000001</v>
      </c>
      <c r="BH8" s="18">
        <f t="shared" si="27"/>
        <v>6.3739570510190138</v>
      </c>
      <c r="BI8" s="19">
        <f>(E8+G8+I8+K8+M8+O8+Q8+S8+AS8+AU8+AW8+AY8+U8+W8+Y8+AA8+AC8+AE8+AG8+AI8+AK8+AM8+AO8+AQ8+BA8+BC8+BE8+BG8)</f>
        <v>1947.11</v>
      </c>
      <c r="BJ8" s="18">
        <f>C8-BI8</f>
        <v>2648.2800000000016</v>
      </c>
      <c r="BK8" s="18">
        <f t="shared" si="30"/>
        <v>1.6497087930211252</v>
      </c>
      <c r="BL8" s="18">
        <v>329.78000000000003</v>
      </c>
      <c r="BM8" s="18">
        <f t="shared" si="31"/>
        <v>1.4550604804461629</v>
      </c>
      <c r="BN8" s="18">
        <v>378.86</v>
      </c>
      <c r="BO8" s="18">
        <f t="shared" si="32"/>
        <v>1.1117237469485994</v>
      </c>
      <c r="BP8" s="18">
        <v>606.74</v>
      </c>
      <c r="BQ8" s="18">
        <f t="shared" si="33"/>
        <v>1.3469360390747758</v>
      </c>
      <c r="BR8" s="18">
        <v>1332.9</v>
      </c>
      <c r="BS8" s="18">
        <f t="shared" si="34"/>
        <v>2.269103909092844</v>
      </c>
      <c r="BT8" s="19">
        <f t="shared" si="36"/>
        <v>2648.28</v>
      </c>
      <c r="BU8" s="19">
        <f t="shared" si="37"/>
        <v>1.6497087930211238</v>
      </c>
      <c r="BV8" s="25"/>
    </row>
    <row r="9" spans="2:74" ht="18" customHeight="1" x14ac:dyDescent="0.2">
      <c r="B9" s="23" t="s">
        <v>13</v>
      </c>
      <c r="C9" s="24">
        <v>31809.799999999996</v>
      </c>
      <c r="D9" s="69">
        <f t="shared" si="35"/>
        <v>9.967862606705527E-2</v>
      </c>
      <c r="E9" s="18">
        <v>2496.5900000000011</v>
      </c>
      <c r="F9" s="18">
        <f t="shared" si="0"/>
        <v>25.500596507570755</v>
      </c>
      <c r="G9" s="18">
        <v>3098.5499999999997</v>
      </c>
      <c r="H9" s="18">
        <f t="shared" si="1"/>
        <v>20.408317844294654</v>
      </c>
      <c r="I9" s="18">
        <v>3899.6000000000004</v>
      </c>
      <c r="J9" s="18">
        <f t="shared" si="2"/>
        <v>18.181326515102779</v>
      </c>
      <c r="K9" s="18">
        <v>5798.8099999999986</v>
      </c>
      <c r="L9" s="18">
        <f t="shared" si="3"/>
        <v>17.281193815281554</v>
      </c>
      <c r="M9" s="18">
        <v>10.620000000000001</v>
      </c>
      <c r="N9" s="18">
        <f t="shared" si="4"/>
        <v>2.7022213175237271</v>
      </c>
      <c r="O9" s="18">
        <v>21.2</v>
      </c>
      <c r="P9" s="18">
        <f t="shared" si="5"/>
        <v>3.7650067485970022</v>
      </c>
      <c r="Q9" s="18">
        <v>22.329999999999995</v>
      </c>
      <c r="R9" s="18">
        <f t="shared" si="6"/>
        <v>2.9729333919133012</v>
      </c>
      <c r="S9" s="18">
        <v>47.760000000000005</v>
      </c>
      <c r="T9" s="18">
        <f t="shared" si="7"/>
        <v>4.0116923697207953</v>
      </c>
      <c r="U9" s="18">
        <v>0.74</v>
      </c>
      <c r="V9" s="18">
        <f t="shared" si="8"/>
        <v>0.23584905660377353</v>
      </c>
      <c r="W9" s="18">
        <v>0</v>
      </c>
      <c r="X9" s="18">
        <f t="shared" si="9"/>
        <v>0</v>
      </c>
      <c r="Y9" s="18">
        <v>0.09</v>
      </c>
      <c r="Z9" s="18">
        <f t="shared" si="10"/>
        <v>2.754146520594896E-2</v>
      </c>
      <c r="AA9" s="18">
        <v>0.56000000000000005</v>
      </c>
      <c r="AB9" s="18">
        <f t="shared" si="11"/>
        <v>6.2571929785355959E-2</v>
      </c>
      <c r="AC9" s="18">
        <v>0</v>
      </c>
      <c r="AD9" s="18">
        <f t="shared" si="12"/>
        <v>0</v>
      </c>
      <c r="AE9" s="18">
        <v>0</v>
      </c>
      <c r="AF9" s="18">
        <f t="shared" si="13"/>
        <v>0</v>
      </c>
      <c r="AG9" s="18">
        <v>0</v>
      </c>
      <c r="AH9" s="18">
        <f t="shared" si="14"/>
        <v>0</v>
      </c>
      <c r="AI9" s="18">
        <v>0</v>
      </c>
      <c r="AJ9" s="18">
        <f t="shared" si="15"/>
        <v>0</v>
      </c>
      <c r="AK9" s="18">
        <v>1084.26</v>
      </c>
      <c r="AL9" s="18">
        <f t="shared" si="16"/>
        <v>12.489877446547732</v>
      </c>
      <c r="AM9" s="18">
        <v>1048.5699999999997</v>
      </c>
      <c r="AN9" s="18">
        <f t="shared" si="17"/>
        <v>10.528096645190178</v>
      </c>
      <c r="AO9" s="18">
        <v>1115.23</v>
      </c>
      <c r="AP9" s="18">
        <f t="shared" si="18"/>
        <v>9.1933831184943422</v>
      </c>
      <c r="AQ9" s="18">
        <v>1956.0099999999998</v>
      </c>
      <c r="AR9" s="18">
        <f t="shared" si="19"/>
        <v>12.366168208109659</v>
      </c>
      <c r="AS9" s="18">
        <v>24.98</v>
      </c>
      <c r="AT9" s="18">
        <f t="shared" si="20"/>
        <v>8.8931610238883554</v>
      </c>
      <c r="AU9" s="18">
        <v>39.4</v>
      </c>
      <c r="AV9" s="18">
        <f t="shared" si="21"/>
        <v>11.024679612737142</v>
      </c>
      <c r="AW9" s="18">
        <v>170.82</v>
      </c>
      <c r="AX9" s="18">
        <f t="shared" si="22"/>
        <v>28.556144368846013</v>
      </c>
      <c r="AY9" s="18">
        <v>218.42000000000004</v>
      </c>
      <c r="AZ9" s="18">
        <f t="shared" si="23"/>
        <v>22.739292481312599</v>
      </c>
      <c r="BA9" s="18">
        <v>113.58999999999997</v>
      </c>
      <c r="BB9" s="18">
        <f t="shared" si="24"/>
        <v>18.729698088940914</v>
      </c>
      <c r="BC9" s="18">
        <v>132.41999999999999</v>
      </c>
      <c r="BD9" s="18">
        <f t="shared" si="25"/>
        <v>18.399844375277901</v>
      </c>
      <c r="BE9" s="18">
        <v>108.89000000000004</v>
      </c>
      <c r="BF9" s="18">
        <f t="shared" si="26"/>
        <v>12.425117244999262</v>
      </c>
      <c r="BG9" s="18">
        <v>313.67</v>
      </c>
      <c r="BH9" s="18">
        <f t="shared" si="27"/>
        <v>16.501478278253003</v>
      </c>
      <c r="BI9" s="19">
        <f t="shared" si="28"/>
        <v>21723.109999999993</v>
      </c>
      <c r="BJ9" s="18">
        <f t="shared" si="29"/>
        <v>10086.690000000002</v>
      </c>
      <c r="BK9" s="18">
        <f t="shared" si="30"/>
        <v>6.2833617236388335</v>
      </c>
      <c r="BL9" s="18">
        <v>1802.5299999999995</v>
      </c>
      <c r="BM9" s="18">
        <f t="shared" si="31"/>
        <v>7.9531510941191739</v>
      </c>
      <c r="BN9" s="18">
        <v>2160.9399999999996</v>
      </c>
      <c r="BO9" s="18">
        <f t="shared" si="32"/>
        <v>6.341045013279591</v>
      </c>
      <c r="BP9" s="18">
        <v>2065.44</v>
      </c>
      <c r="BQ9" s="18">
        <f t="shared" si="33"/>
        <v>4.5851857015304818</v>
      </c>
      <c r="BR9" s="18">
        <v>4057.78</v>
      </c>
      <c r="BS9" s="18">
        <f t="shared" si="34"/>
        <v>6.9078884089119663</v>
      </c>
      <c r="BT9" s="19">
        <f t="shared" si="36"/>
        <v>10086.69</v>
      </c>
      <c r="BU9" s="19">
        <f t="shared" si="37"/>
        <v>6.2833617236388291</v>
      </c>
      <c r="BV9" s="25"/>
    </row>
    <row r="10" spans="2:74" ht="18" customHeight="1" x14ac:dyDescent="0.2">
      <c r="B10" s="23" t="s">
        <v>24</v>
      </c>
      <c r="C10" s="24">
        <v>21568.299999999985</v>
      </c>
      <c r="D10" s="69">
        <f t="shared" si="35"/>
        <v>6.7586042999392235E-2</v>
      </c>
      <c r="E10" s="18">
        <v>437.21000000000004</v>
      </c>
      <c r="F10" s="18">
        <f t="shared" si="0"/>
        <v>4.4657375856968935</v>
      </c>
      <c r="G10" s="18">
        <v>578.61999999999989</v>
      </c>
      <c r="H10" s="18">
        <f t="shared" si="1"/>
        <v>3.8110280199014932</v>
      </c>
      <c r="I10" s="18">
        <v>1061.24</v>
      </c>
      <c r="J10" s="18">
        <f t="shared" si="2"/>
        <v>4.9478795135110438</v>
      </c>
      <c r="K10" s="18">
        <v>2669.11</v>
      </c>
      <c r="L10" s="18">
        <f t="shared" si="3"/>
        <v>7.9542884185386589</v>
      </c>
      <c r="M10" s="18">
        <v>18.189999999999998</v>
      </c>
      <c r="N10" s="18">
        <f t="shared" si="4"/>
        <v>4.6283809572275496</v>
      </c>
      <c r="O10" s="18">
        <v>31.04</v>
      </c>
      <c r="P10" s="18">
        <f t="shared" si="5"/>
        <v>5.5125381828514604</v>
      </c>
      <c r="Q10" s="18">
        <v>70.419999999999987</v>
      </c>
      <c r="R10" s="18">
        <f t="shared" si="6"/>
        <v>9.3754576560024496</v>
      </c>
      <c r="S10" s="18">
        <v>613.95000000000005</v>
      </c>
      <c r="T10" s="18">
        <f t="shared" si="7"/>
        <v>51.569902227598028</v>
      </c>
      <c r="U10" s="18">
        <v>3.5100000000000002</v>
      </c>
      <c r="V10" s="18">
        <f t="shared" si="8"/>
        <v>1.1186894441611421</v>
      </c>
      <c r="W10" s="18">
        <v>0.27</v>
      </c>
      <c r="X10" s="18">
        <f t="shared" si="9"/>
        <v>0.10395810873248114</v>
      </c>
      <c r="Y10" s="18">
        <v>1.55</v>
      </c>
      <c r="Z10" s="18">
        <f t="shared" si="10"/>
        <v>0.47432523410245425</v>
      </c>
      <c r="AA10" s="18">
        <v>1.43</v>
      </c>
      <c r="AB10" s="18">
        <f t="shared" si="11"/>
        <v>0.15978189213046251</v>
      </c>
      <c r="AC10" s="18">
        <v>0</v>
      </c>
      <c r="AD10" s="18">
        <f t="shared" si="12"/>
        <v>0</v>
      </c>
      <c r="AE10" s="18">
        <v>0</v>
      </c>
      <c r="AF10" s="18">
        <f t="shared" si="13"/>
        <v>0</v>
      </c>
      <c r="AG10" s="18">
        <v>0</v>
      </c>
      <c r="AH10" s="18">
        <f t="shared" si="14"/>
        <v>0</v>
      </c>
      <c r="AI10" s="18">
        <v>0</v>
      </c>
      <c r="AJ10" s="18">
        <f t="shared" si="15"/>
        <v>0</v>
      </c>
      <c r="AK10" s="18">
        <v>490.20999999999992</v>
      </c>
      <c r="AL10" s="18">
        <f t="shared" si="16"/>
        <v>5.6468585238523632</v>
      </c>
      <c r="AM10" s="18">
        <v>477.07999999999993</v>
      </c>
      <c r="AN10" s="18">
        <f t="shared" si="17"/>
        <v>4.7900896911864068</v>
      </c>
      <c r="AO10" s="18">
        <v>546.29000000000008</v>
      </c>
      <c r="AP10" s="18">
        <f t="shared" si="18"/>
        <v>4.5033340779949205</v>
      </c>
      <c r="AQ10" s="18">
        <v>1085.6799999999998</v>
      </c>
      <c r="AR10" s="18">
        <f t="shared" si="19"/>
        <v>6.8638204815826578</v>
      </c>
      <c r="AS10" s="18">
        <v>0</v>
      </c>
      <c r="AT10" s="18">
        <f t="shared" si="20"/>
        <v>0</v>
      </c>
      <c r="AU10" s="18">
        <v>0</v>
      </c>
      <c r="AV10" s="18">
        <f t="shared" si="21"/>
        <v>0</v>
      </c>
      <c r="AW10" s="18">
        <v>0.72</v>
      </c>
      <c r="AX10" s="18">
        <f t="shared" si="22"/>
        <v>0.12036309533760174</v>
      </c>
      <c r="AY10" s="18">
        <v>0.99</v>
      </c>
      <c r="AZ10" s="18">
        <f t="shared" si="23"/>
        <v>0.1030670247985508</v>
      </c>
      <c r="BA10" s="18">
        <v>11.39</v>
      </c>
      <c r="BB10" s="18">
        <f t="shared" si="24"/>
        <v>1.8780813560439924</v>
      </c>
      <c r="BC10" s="18">
        <v>10.030000000000001</v>
      </c>
      <c r="BD10" s="18">
        <f t="shared" si="25"/>
        <v>1.3936749666518455</v>
      </c>
      <c r="BE10" s="18">
        <v>14.31</v>
      </c>
      <c r="BF10" s="18">
        <f t="shared" si="26"/>
        <v>1.6328719604733157</v>
      </c>
      <c r="BG10" s="18">
        <v>90.740000000000009</v>
      </c>
      <c r="BH10" s="18">
        <f t="shared" si="27"/>
        <v>4.7736287785528662</v>
      </c>
      <c r="BI10" s="19">
        <f t="shared" si="28"/>
        <v>8213.9800000000014</v>
      </c>
      <c r="BJ10" s="18">
        <f t="shared" si="29"/>
        <v>13354.319999999983</v>
      </c>
      <c r="BK10" s="18">
        <f t="shared" si="30"/>
        <v>8.3188858915287796</v>
      </c>
      <c r="BL10" s="18">
        <v>2131.8000000000002</v>
      </c>
      <c r="BM10" s="18">
        <f t="shared" si="31"/>
        <v>9.4059613445785999</v>
      </c>
      <c r="BN10" s="18">
        <v>2453.8799999999997</v>
      </c>
      <c r="BO10" s="18">
        <f t="shared" si="32"/>
        <v>7.2006458009877763</v>
      </c>
      <c r="BP10" s="18">
        <v>3882.7</v>
      </c>
      <c r="BQ10" s="18">
        <f t="shared" si="33"/>
        <v>8.619422749308816</v>
      </c>
      <c r="BR10" s="18">
        <v>4885.9400000000005</v>
      </c>
      <c r="BS10" s="18">
        <f t="shared" si="34"/>
        <v>8.3177324282339917</v>
      </c>
      <c r="BT10" s="19">
        <f t="shared" si="36"/>
        <v>13354.320000000002</v>
      </c>
      <c r="BU10" s="19">
        <f t="shared" si="37"/>
        <v>8.3188858915287884</v>
      </c>
      <c r="BV10" s="25"/>
    </row>
    <row r="11" spans="2:74" ht="18" customHeight="1" x14ac:dyDescent="0.2">
      <c r="B11" s="23" t="s">
        <v>28</v>
      </c>
      <c r="C11" s="24">
        <v>15602.270000000006</v>
      </c>
      <c r="D11" s="69">
        <f t="shared" si="35"/>
        <v>4.8890997023786235E-2</v>
      </c>
      <c r="E11" s="18">
        <v>1720.19</v>
      </c>
      <c r="F11" s="18">
        <f t="shared" si="0"/>
        <v>17.570314351318448</v>
      </c>
      <c r="G11" s="18">
        <v>2103.62</v>
      </c>
      <c r="H11" s="18">
        <f t="shared" si="1"/>
        <v>13.855301861714389</v>
      </c>
      <c r="I11" s="18">
        <v>2260.6199999999994</v>
      </c>
      <c r="J11" s="18">
        <f t="shared" si="2"/>
        <v>10.539816993171511</v>
      </c>
      <c r="K11" s="18">
        <v>3554.44</v>
      </c>
      <c r="L11" s="18">
        <f t="shared" si="3"/>
        <v>10.592684799948502</v>
      </c>
      <c r="M11" s="18">
        <v>0</v>
      </c>
      <c r="N11" s="18">
        <f t="shared" si="4"/>
        <v>0</v>
      </c>
      <c r="O11" s="18">
        <v>0</v>
      </c>
      <c r="P11" s="18">
        <f t="shared" si="5"/>
        <v>0</v>
      </c>
      <c r="Q11" s="18">
        <v>0</v>
      </c>
      <c r="R11" s="18">
        <f t="shared" si="6"/>
        <v>0</v>
      </c>
      <c r="S11" s="18">
        <v>0</v>
      </c>
      <c r="T11" s="18">
        <f t="shared" si="7"/>
        <v>0</v>
      </c>
      <c r="U11" s="18">
        <v>38.979999999999997</v>
      </c>
      <c r="V11" s="18">
        <f t="shared" si="8"/>
        <v>12.423508414074449</v>
      </c>
      <c r="W11" s="18">
        <v>51.13</v>
      </c>
      <c r="X11" s="18">
        <f t="shared" si="9"/>
        <v>19.686585553673186</v>
      </c>
      <c r="Y11" s="18">
        <v>55.9</v>
      </c>
      <c r="Z11" s="18">
        <f t="shared" si="10"/>
        <v>17.106310055694966</v>
      </c>
      <c r="AA11" s="18">
        <v>226.14</v>
      </c>
      <c r="AB11" s="18">
        <f t="shared" si="11"/>
        <v>25.267886074393559</v>
      </c>
      <c r="AC11" s="18">
        <v>0</v>
      </c>
      <c r="AD11" s="18">
        <f t="shared" si="12"/>
        <v>0</v>
      </c>
      <c r="AE11" s="18">
        <v>0</v>
      </c>
      <c r="AF11" s="18">
        <f t="shared" si="13"/>
        <v>0</v>
      </c>
      <c r="AG11" s="18">
        <v>0</v>
      </c>
      <c r="AH11" s="18">
        <f t="shared" si="14"/>
        <v>0</v>
      </c>
      <c r="AI11" s="18">
        <v>0</v>
      </c>
      <c r="AJ11" s="18">
        <f t="shared" si="15"/>
        <v>0</v>
      </c>
      <c r="AK11" s="18">
        <v>0.09</v>
      </c>
      <c r="AL11" s="18">
        <f t="shared" si="16"/>
        <v>1.0367337817398926E-3</v>
      </c>
      <c r="AM11" s="18">
        <v>0</v>
      </c>
      <c r="AN11" s="18">
        <f t="shared" si="17"/>
        <v>0</v>
      </c>
      <c r="AO11" s="18">
        <v>0</v>
      </c>
      <c r="AP11" s="18">
        <f t="shared" si="18"/>
        <v>0</v>
      </c>
      <c r="AQ11" s="18">
        <v>1.6700000000000002</v>
      </c>
      <c r="AR11" s="18">
        <f t="shared" si="19"/>
        <v>1.0557973071478743E-2</v>
      </c>
      <c r="AS11" s="18">
        <v>2.08</v>
      </c>
      <c r="AT11" s="18">
        <f t="shared" si="20"/>
        <v>0.74050339990743708</v>
      </c>
      <c r="AU11" s="18">
        <v>1.7100000000000002</v>
      </c>
      <c r="AV11" s="18">
        <f t="shared" si="21"/>
        <v>0.47848228776092683</v>
      </c>
      <c r="AW11" s="18">
        <v>3.26</v>
      </c>
      <c r="AX11" s="18">
        <f t="shared" si="22"/>
        <v>0.54497734833414124</v>
      </c>
      <c r="AY11" s="18">
        <v>0.63</v>
      </c>
      <c r="AZ11" s="18">
        <f t="shared" si="23"/>
        <v>6.558810668998688E-2</v>
      </c>
      <c r="BA11" s="18">
        <v>151.14999999999998</v>
      </c>
      <c r="BB11" s="18">
        <f t="shared" si="24"/>
        <v>24.922914571207144</v>
      </c>
      <c r="BC11" s="18">
        <v>153.34999999999997</v>
      </c>
      <c r="BD11" s="18">
        <f t="shared" si="25"/>
        <v>21.30808136949755</v>
      </c>
      <c r="BE11" s="18">
        <v>213.22</v>
      </c>
      <c r="BF11" s="18">
        <f t="shared" si="26"/>
        <v>24.329906318107643</v>
      </c>
      <c r="BG11" s="18">
        <v>606.3599999999999</v>
      </c>
      <c r="BH11" s="18">
        <f t="shared" si="27"/>
        <v>31.899245604621061</v>
      </c>
      <c r="BI11" s="19">
        <f t="shared" si="28"/>
        <v>11144.539999999995</v>
      </c>
      <c r="BJ11" s="18">
        <f t="shared" si="29"/>
        <v>4457.7300000000105</v>
      </c>
      <c r="BK11" s="18">
        <f t="shared" si="30"/>
        <v>2.7768802309099017</v>
      </c>
      <c r="BL11" s="18">
        <v>702.48000000000013</v>
      </c>
      <c r="BM11" s="18">
        <f t="shared" si="31"/>
        <v>3.0994932570314169</v>
      </c>
      <c r="BN11" s="18">
        <v>715.9899999999999</v>
      </c>
      <c r="BO11" s="18">
        <f t="shared" si="32"/>
        <v>2.1009953164169546</v>
      </c>
      <c r="BP11" s="18">
        <v>765.0200000000001</v>
      </c>
      <c r="BQ11" s="18">
        <f t="shared" si="33"/>
        <v>1.6983106579638478</v>
      </c>
      <c r="BR11" s="18">
        <v>2274.2400000000002</v>
      </c>
      <c r="BS11" s="18">
        <f t="shared" si="34"/>
        <v>3.8716234332772972</v>
      </c>
      <c r="BT11" s="19">
        <f t="shared" si="36"/>
        <v>4457.7300000000005</v>
      </c>
      <c r="BU11" s="19">
        <f t="shared" si="37"/>
        <v>2.7768802309098941</v>
      </c>
      <c r="BV11" s="25"/>
    </row>
    <row r="12" spans="2:74" ht="18" customHeight="1" x14ac:dyDescent="0.2">
      <c r="B12" s="23" t="s">
        <v>33</v>
      </c>
      <c r="C12" s="24">
        <v>238287.69999999995</v>
      </c>
      <c r="D12" s="69">
        <f t="shared" si="35"/>
        <v>0.74669411768318716</v>
      </c>
      <c r="E12" s="18">
        <v>4630.88</v>
      </c>
      <c r="F12" s="18">
        <f t="shared" si="0"/>
        <v>47.300598958971726</v>
      </c>
      <c r="G12" s="18">
        <v>8779.5299999999988</v>
      </c>
      <c r="H12" s="18">
        <f t="shared" si="1"/>
        <v>57.825576080269883</v>
      </c>
      <c r="I12" s="18">
        <v>13167.18</v>
      </c>
      <c r="J12" s="18">
        <f t="shared" si="2"/>
        <v>61.390090999879718</v>
      </c>
      <c r="K12" s="18">
        <v>20490.489999999998</v>
      </c>
      <c r="L12" s="18">
        <f t="shared" si="3"/>
        <v>61.064275094388087</v>
      </c>
      <c r="M12" s="18">
        <v>364.20000000000005</v>
      </c>
      <c r="N12" s="18">
        <f t="shared" si="4"/>
        <v>92.669397725248729</v>
      </c>
      <c r="O12" s="18">
        <v>510.84</v>
      </c>
      <c r="P12" s="18">
        <f t="shared" si="5"/>
        <v>90.72245506855154</v>
      </c>
      <c r="Q12" s="18">
        <v>658.3599999999999</v>
      </c>
      <c r="R12" s="18">
        <f t="shared" si="6"/>
        <v>87.651608952084246</v>
      </c>
      <c r="S12" s="18">
        <v>528.81000000000006</v>
      </c>
      <c r="T12" s="18">
        <f t="shared" si="7"/>
        <v>44.418405402681188</v>
      </c>
      <c r="U12" s="18">
        <v>0</v>
      </c>
      <c r="V12" s="18">
        <f t="shared" si="8"/>
        <v>0</v>
      </c>
      <c r="W12" s="18">
        <v>0</v>
      </c>
      <c r="X12" s="18">
        <f t="shared" si="9"/>
        <v>0</v>
      </c>
      <c r="Y12" s="18">
        <v>0</v>
      </c>
      <c r="Z12" s="18">
        <f t="shared" si="10"/>
        <v>0</v>
      </c>
      <c r="AA12" s="18">
        <v>0</v>
      </c>
      <c r="AB12" s="18">
        <f t="shared" si="11"/>
        <v>0</v>
      </c>
      <c r="AC12" s="18">
        <v>1684.65</v>
      </c>
      <c r="AD12" s="18">
        <f t="shared" si="12"/>
        <v>100</v>
      </c>
      <c r="AE12" s="18">
        <v>2755.01</v>
      </c>
      <c r="AF12" s="18">
        <f t="shared" si="13"/>
        <v>100</v>
      </c>
      <c r="AG12" s="18">
        <v>4217.0700000000006</v>
      </c>
      <c r="AH12" s="18">
        <f t="shared" si="14"/>
        <v>100</v>
      </c>
      <c r="AI12" s="18">
        <v>12377.220000000001</v>
      </c>
      <c r="AJ12" s="18">
        <f t="shared" si="15"/>
        <v>100</v>
      </c>
      <c r="AK12" s="18">
        <v>7077.72</v>
      </c>
      <c r="AL12" s="18">
        <f t="shared" si="16"/>
        <v>81.530126907734143</v>
      </c>
      <c r="AM12" s="18">
        <v>8420.1</v>
      </c>
      <c r="AN12" s="18">
        <f t="shared" si="17"/>
        <v>84.541448412758186</v>
      </c>
      <c r="AO12" s="18">
        <v>10451.040000000001</v>
      </c>
      <c r="AP12" s="18">
        <f t="shared" si="18"/>
        <v>86.153004050024776</v>
      </c>
      <c r="AQ12" s="18">
        <v>12748.4</v>
      </c>
      <c r="AR12" s="18">
        <f t="shared" si="19"/>
        <v>80.597164014634487</v>
      </c>
      <c r="AS12" s="18">
        <v>46.589999999999996</v>
      </c>
      <c r="AT12" s="18">
        <f t="shared" si="20"/>
        <v>16.586564135426681</v>
      </c>
      <c r="AU12" s="18">
        <v>123.41000000000001</v>
      </c>
      <c r="AV12" s="18">
        <f t="shared" si="21"/>
        <v>34.531870837763726</v>
      </c>
      <c r="AW12" s="18">
        <v>140.59</v>
      </c>
      <c r="AX12" s="18">
        <f t="shared" si="22"/>
        <v>23.502566074324211</v>
      </c>
      <c r="AY12" s="18">
        <v>194.36999999999998</v>
      </c>
      <c r="AZ12" s="18">
        <f t="shared" si="23"/>
        <v>20.235492535448806</v>
      </c>
      <c r="BA12" s="18">
        <v>280.51000000000005</v>
      </c>
      <c r="BB12" s="18">
        <f t="shared" si="24"/>
        <v>46.252906161887651</v>
      </c>
      <c r="BC12" s="18">
        <v>389.37</v>
      </c>
      <c r="BD12" s="18">
        <f t="shared" si="25"/>
        <v>54.103212538906185</v>
      </c>
      <c r="BE12" s="18">
        <v>486.04000000000008</v>
      </c>
      <c r="BF12" s="18">
        <f t="shared" si="26"/>
        <v>55.460593128473135</v>
      </c>
      <c r="BG12" s="18">
        <v>751.5</v>
      </c>
      <c r="BH12" s="18">
        <f t="shared" si="27"/>
        <v>39.534736908557186</v>
      </c>
      <c r="BI12" s="19">
        <f t="shared" si="28"/>
        <v>111273.87999999998</v>
      </c>
      <c r="BJ12" s="18">
        <f t="shared" si="29"/>
        <v>127013.81999999998</v>
      </c>
      <c r="BK12" s="18">
        <f t="shared" si="30"/>
        <v>79.121473442839246</v>
      </c>
      <c r="BL12" s="18">
        <v>17146.540000000005</v>
      </c>
      <c r="BM12" s="18">
        <f t="shared" si="31"/>
        <v>75.65423230756673</v>
      </c>
      <c r="BN12" s="18">
        <v>27787.319999999996</v>
      </c>
      <c r="BO12" s="18">
        <f t="shared" si="32"/>
        <v>81.538889056801324</v>
      </c>
      <c r="BP12" s="18">
        <v>37064.74</v>
      </c>
      <c r="BQ12" s="18">
        <f t="shared" si="33"/>
        <v>82.282088019475225</v>
      </c>
      <c r="BR12" s="18">
        <v>45015.22</v>
      </c>
      <c r="BS12" s="18">
        <f t="shared" si="34"/>
        <v>76.633064498967926</v>
      </c>
      <c r="BT12" s="19">
        <f t="shared" si="36"/>
        <v>127013.82</v>
      </c>
      <c r="BU12" s="19">
        <f t="shared" si="37"/>
        <v>79.121473442839246</v>
      </c>
      <c r="BV12" s="25"/>
    </row>
    <row r="13" spans="2:74" ht="18" customHeight="1" x14ac:dyDescent="0.2">
      <c r="B13" s="26" t="s">
        <v>54</v>
      </c>
      <c r="C13" s="27">
        <f>SUM(C5:C12)</f>
        <v>319123.57999999996</v>
      </c>
      <c r="D13" s="27">
        <f>SUM(D5:D12)</f>
        <v>1</v>
      </c>
      <c r="E13" s="27">
        <f t="shared" ref="E13:AH13" si="38">SUM(E5:E12)</f>
        <v>9790.32</v>
      </c>
      <c r="F13" s="27">
        <f t="shared" si="38"/>
        <v>100.00000000000003</v>
      </c>
      <c r="G13" s="27">
        <f t="shared" si="38"/>
        <v>15182.779999999999</v>
      </c>
      <c r="H13" s="27">
        <f t="shared" si="38"/>
        <v>100</v>
      </c>
      <c r="I13" s="27">
        <f t="shared" si="38"/>
        <v>21448.379999999997</v>
      </c>
      <c r="J13" s="27">
        <f t="shared" si="38"/>
        <v>100.00000000000001</v>
      </c>
      <c r="K13" s="27">
        <f t="shared" si="38"/>
        <v>33555.61</v>
      </c>
      <c r="L13" s="27">
        <f t="shared" si="38"/>
        <v>100</v>
      </c>
      <c r="M13" s="27">
        <f t="shared" si="38"/>
        <v>393.01000000000005</v>
      </c>
      <c r="N13" s="27">
        <f t="shared" si="38"/>
        <v>100</v>
      </c>
      <c r="O13" s="27">
        <f t="shared" si="38"/>
        <v>563.07999999999993</v>
      </c>
      <c r="P13" s="27">
        <f t="shared" si="38"/>
        <v>100</v>
      </c>
      <c r="Q13" s="27">
        <f t="shared" si="38"/>
        <v>751.1099999999999</v>
      </c>
      <c r="R13" s="27">
        <f t="shared" si="38"/>
        <v>100</v>
      </c>
      <c r="S13" s="27">
        <f t="shared" si="38"/>
        <v>1190.52</v>
      </c>
      <c r="T13" s="27">
        <f t="shared" si="38"/>
        <v>100.00000000000001</v>
      </c>
      <c r="U13" s="27">
        <f t="shared" si="38"/>
        <v>313.76000000000005</v>
      </c>
      <c r="V13" s="27">
        <f t="shared" si="38"/>
        <v>99.999999999999986</v>
      </c>
      <c r="W13" s="27">
        <f t="shared" si="38"/>
        <v>259.72000000000003</v>
      </c>
      <c r="X13" s="27">
        <f t="shared" si="38"/>
        <v>99.999999999999986</v>
      </c>
      <c r="Y13" s="27">
        <f t="shared" si="38"/>
        <v>326.77999999999997</v>
      </c>
      <c r="Z13" s="27">
        <f t="shared" si="38"/>
        <v>100</v>
      </c>
      <c r="AA13" s="27">
        <f t="shared" si="38"/>
        <v>894.9699999999998</v>
      </c>
      <c r="AB13" s="27">
        <f t="shared" si="38"/>
        <v>100.00000000000001</v>
      </c>
      <c r="AC13" s="27">
        <f t="shared" si="38"/>
        <v>1684.65</v>
      </c>
      <c r="AD13" s="27">
        <f t="shared" si="38"/>
        <v>100</v>
      </c>
      <c r="AE13" s="27">
        <f t="shared" si="38"/>
        <v>2755.01</v>
      </c>
      <c r="AF13" s="27">
        <f t="shared" si="38"/>
        <v>100</v>
      </c>
      <c r="AG13" s="27">
        <f t="shared" si="38"/>
        <v>4217.0700000000006</v>
      </c>
      <c r="AH13" s="27">
        <f t="shared" si="38"/>
        <v>100</v>
      </c>
      <c r="AI13" s="27">
        <f t="shared" ref="AI13:BN13" si="39">SUM(AI5:AI12)</f>
        <v>12377.220000000001</v>
      </c>
      <c r="AJ13" s="27">
        <f t="shared" si="39"/>
        <v>100</v>
      </c>
      <c r="AK13" s="27">
        <f t="shared" si="39"/>
        <v>8681.11</v>
      </c>
      <c r="AL13" s="27">
        <f t="shared" si="39"/>
        <v>99.999999999999986</v>
      </c>
      <c r="AM13" s="27">
        <f t="shared" si="39"/>
        <v>9959.73</v>
      </c>
      <c r="AN13" s="27">
        <f t="shared" si="39"/>
        <v>100</v>
      </c>
      <c r="AO13" s="27">
        <f t="shared" si="39"/>
        <v>12130.79</v>
      </c>
      <c r="AP13" s="27">
        <f t="shared" si="39"/>
        <v>100</v>
      </c>
      <c r="AQ13" s="27">
        <f t="shared" si="39"/>
        <v>15817.43</v>
      </c>
      <c r="AR13" s="27">
        <f t="shared" si="39"/>
        <v>100</v>
      </c>
      <c r="AS13" s="27">
        <f t="shared" si="39"/>
        <v>280.89</v>
      </c>
      <c r="AT13" s="27">
        <f t="shared" si="39"/>
        <v>100.00000000000003</v>
      </c>
      <c r="AU13" s="27">
        <f t="shared" si="39"/>
        <v>357.38</v>
      </c>
      <c r="AV13" s="27">
        <f t="shared" si="39"/>
        <v>100</v>
      </c>
      <c r="AW13" s="27">
        <f t="shared" si="39"/>
        <v>598.19000000000005</v>
      </c>
      <c r="AX13" s="27">
        <f t="shared" si="39"/>
        <v>99.999999999999986</v>
      </c>
      <c r="AY13" s="27">
        <f t="shared" si="39"/>
        <v>960.54000000000008</v>
      </c>
      <c r="AZ13" s="27">
        <f t="shared" si="39"/>
        <v>100</v>
      </c>
      <c r="BA13" s="27">
        <f t="shared" si="39"/>
        <v>606.47</v>
      </c>
      <c r="BB13" s="27">
        <f t="shared" si="39"/>
        <v>100</v>
      </c>
      <c r="BC13" s="27">
        <f t="shared" si="39"/>
        <v>719.68</v>
      </c>
      <c r="BD13" s="27">
        <f t="shared" si="39"/>
        <v>100</v>
      </c>
      <c r="BE13" s="27">
        <f t="shared" si="39"/>
        <v>876.37000000000012</v>
      </c>
      <c r="BF13" s="27">
        <f t="shared" si="39"/>
        <v>100</v>
      </c>
      <c r="BG13" s="27">
        <f t="shared" si="39"/>
        <v>1900.86</v>
      </c>
      <c r="BH13" s="27">
        <f t="shared" si="39"/>
        <v>100</v>
      </c>
      <c r="BI13" s="20">
        <f t="shared" si="39"/>
        <v>158593.42999999996</v>
      </c>
      <c r="BJ13" s="20">
        <f t="shared" si="39"/>
        <v>160530.14999999997</v>
      </c>
      <c r="BK13" s="20">
        <f t="shared" si="39"/>
        <v>100</v>
      </c>
      <c r="BL13" s="27">
        <f t="shared" si="39"/>
        <v>22664.350000000006</v>
      </c>
      <c r="BM13" s="27">
        <f t="shared" si="39"/>
        <v>100</v>
      </c>
      <c r="BN13" s="27">
        <f t="shared" si="39"/>
        <v>34078.609999999993</v>
      </c>
      <c r="BO13" s="27">
        <f t="shared" ref="BO13:BU13" si="40">SUM(BO5:BO12)</f>
        <v>100</v>
      </c>
      <c r="BP13" s="27">
        <f t="shared" si="40"/>
        <v>45045.94</v>
      </c>
      <c r="BQ13" s="27">
        <f t="shared" si="40"/>
        <v>100</v>
      </c>
      <c r="BR13" s="27">
        <f t="shared" si="40"/>
        <v>58741.25</v>
      </c>
      <c r="BS13" s="27">
        <f t="shared" si="40"/>
        <v>100</v>
      </c>
      <c r="BT13" s="27">
        <f t="shared" si="40"/>
        <v>160530.15000000002</v>
      </c>
      <c r="BU13" s="27">
        <f t="shared" si="40"/>
        <v>100</v>
      </c>
      <c r="BV13" s="25"/>
    </row>
    <row r="14" spans="2:74" ht="18" customHeight="1" x14ac:dyDescent="0.2">
      <c r="E14" s="25">
        <f>+E13</f>
        <v>9790.32</v>
      </c>
      <c r="F14" s="25"/>
      <c r="G14" s="25">
        <f>+G13</f>
        <v>15182.779999999999</v>
      </c>
      <c r="I14" s="25">
        <f>+I13</f>
        <v>21448.379999999997</v>
      </c>
      <c r="K14" s="25">
        <f>+K13</f>
        <v>33555.61</v>
      </c>
      <c r="L14" s="68">
        <f>SUM(E14:K14)</f>
        <v>79977.09</v>
      </c>
      <c r="M14" s="25">
        <f>+M13</f>
        <v>393.01000000000005</v>
      </c>
      <c r="N14" s="25"/>
      <c r="O14" s="25">
        <f>+O13</f>
        <v>563.07999999999993</v>
      </c>
      <c r="Q14" s="25">
        <f>+Q13</f>
        <v>751.1099999999999</v>
      </c>
      <c r="S14" s="25">
        <f>+S13</f>
        <v>1190.52</v>
      </c>
      <c r="T14" s="68">
        <f>SUM(M14:S14)</f>
        <v>2897.72</v>
      </c>
      <c r="U14" s="25">
        <f>+U13</f>
        <v>313.76000000000005</v>
      </c>
      <c r="V14" s="25"/>
      <c r="W14" s="25">
        <f>+W13</f>
        <v>259.72000000000003</v>
      </c>
      <c r="Y14" s="25">
        <f>+Y13</f>
        <v>326.77999999999997</v>
      </c>
      <c r="AA14" s="25">
        <f>+AA13</f>
        <v>894.9699999999998</v>
      </c>
      <c r="AB14" s="68">
        <f>SUM(U14:AA14)</f>
        <v>1795.2299999999998</v>
      </c>
      <c r="AC14" s="25">
        <f>+AC13</f>
        <v>1684.65</v>
      </c>
      <c r="AD14" s="25"/>
      <c r="AE14" s="25">
        <f>+AE13</f>
        <v>2755.01</v>
      </c>
      <c r="AG14" s="25">
        <f>+AG13</f>
        <v>4217.0700000000006</v>
      </c>
      <c r="AI14" s="25">
        <f>+AI13</f>
        <v>12377.220000000001</v>
      </c>
      <c r="AJ14" s="68">
        <f>SUM(AC14:AI14)</f>
        <v>21033.95</v>
      </c>
      <c r="AK14" s="25">
        <f>+AK13</f>
        <v>8681.11</v>
      </c>
      <c r="AL14" s="25"/>
      <c r="AM14" s="25">
        <f>+AM13</f>
        <v>9959.73</v>
      </c>
      <c r="AO14" s="25">
        <f>+AO13</f>
        <v>12130.79</v>
      </c>
      <c r="AQ14" s="25">
        <f>+AQ13</f>
        <v>15817.43</v>
      </c>
      <c r="AR14" s="68">
        <f>SUM(AK14:AQ14)</f>
        <v>46589.06</v>
      </c>
      <c r="AS14" s="25">
        <f>+AS13</f>
        <v>280.89</v>
      </c>
      <c r="AT14" s="25"/>
      <c r="AU14" s="25">
        <f>+AU13</f>
        <v>357.38</v>
      </c>
      <c r="AW14" s="25">
        <f>+AW13</f>
        <v>598.19000000000005</v>
      </c>
      <c r="AY14" s="25">
        <f>+AY13</f>
        <v>960.54000000000008</v>
      </c>
      <c r="AZ14" s="68">
        <f>SUM(AS14:AY14)</f>
        <v>2197</v>
      </c>
      <c r="BA14" s="25">
        <f>+BA13</f>
        <v>606.47</v>
      </c>
      <c r="BB14" s="25"/>
      <c r="BC14" s="25">
        <f>+BC13</f>
        <v>719.68</v>
      </c>
      <c r="BE14" s="25">
        <f>+BE13</f>
        <v>876.37000000000012</v>
      </c>
      <c r="BG14" s="25">
        <f>+BG13</f>
        <v>1900.86</v>
      </c>
      <c r="BH14" s="68">
        <f>SUM(BA14:BG14)</f>
        <v>4103.38</v>
      </c>
      <c r="BL14" s="25">
        <f>+BL13</f>
        <v>22664.350000000006</v>
      </c>
      <c r="BM14" s="25"/>
      <c r="BN14" s="25">
        <f>+BN13</f>
        <v>34078.609999999993</v>
      </c>
      <c r="BP14" s="25">
        <f>+BP13</f>
        <v>45045.94</v>
      </c>
      <c r="BR14" s="25">
        <f>+BR13</f>
        <v>58741.25</v>
      </c>
      <c r="BS14" s="68">
        <f>SUM(BL14:BR14)</f>
        <v>160530.15</v>
      </c>
      <c r="BV14" s="25">
        <f>+BS14+BH14+AZ14+AR14+AJ14+AB14+T14+L14</f>
        <v>319123.58</v>
      </c>
    </row>
    <row r="15" spans="2:74" ht="14.25" thickBot="1" x14ac:dyDescent="0.25">
      <c r="I15" s="25"/>
      <c r="J15" s="25"/>
      <c r="K15" s="25"/>
      <c r="BL15" s="25"/>
      <c r="BM15" s="25"/>
      <c r="BN15" s="25"/>
      <c r="BO15" s="25"/>
      <c r="BP15" s="25"/>
      <c r="BQ15" s="25"/>
      <c r="BR15" s="25"/>
    </row>
    <row r="16" spans="2:74" ht="18" customHeight="1" x14ac:dyDescent="0.25">
      <c r="B16" s="99" t="s">
        <v>82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1"/>
      <c r="Q16" s="103" t="s">
        <v>111</v>
      </c>
      <c r="R16" s="103"/>
      <c r="BD16" s="21" t="s">
        <v>56</v>
      </c>
      <c r="BL16" s="25"/>
    </row>
    <row r="17" spans="2:67" ht="18" customHeight="1" x14ac:dyDescent="0.25">
      <c r="B17" s="96" t="s">
        <v>84</v>
      </c>
      <c r="C17" s="97"/>
      <c r="D17" s="97"/>
      <c r="E17" s="97"/>
      <c r="F17" s="97"/>
      <c r="G17" s="97"/>
      <c r="H17" s="97"/>
      <c r="I17" s="97"/>
      <c r="J17" s="97"/>
      <c r="K17" s="97"/>
      <c r="L17" s="98"/>
      <c r="N17" s="21" t="s">
        <v>116</v>
      </c>
      <c r="P17" s="72" t="s">
        <v>107</v>
      </c>
      <c r="Q17" s="73" t="s">
        <v>108</v>
      </c>
      <c r="R17" s="73" t="s">
        <v>109</v>
      </c>
      <c r="S17" s="73" t="s">
        <v>110</v>
      </c>
      <c r="AL17" s="25"/>
      <c r="AU17" s="25"/>
      <c r="BO17" s="25"/>
    </row>
    <row r="18" spans="2:67" ht="18" customHeight="1" x14ac:dyDescent="0.25">
      <c r="B18" s="96" t="s">
        <v>83</v>
      </c>
      <c r="C18" s="97"/>
      <c r="D18" s="97"/>
      <c r="E18" s="97"/>
      <c r="F18" s="97"/>
      <c r="G18" s="97"/>
      <c r="H18" s="97"/>
      <c r="I18" s="97"/>
      <c r="J18" s="97"/>
      <c r="K18" s="97"/>
      <c r="L18" s="98"/>
      <c r="M18" s="21">
        <v>1</v>
      </c>
      <c r="N18" s="102" t="s">
        <v>48</v>
      </c>
      <c r="O18" s="102"/>
      <c r="P18" s="70">
        <f>+E13</f>
        <v>9790.32</v>
      </c>
      <c r="Q18" s="70">
        <f>+G13</f>
        <v>15182.779999999999</v>
      </c>
      <c r="R18" s="70">
        <f>+I13</f>
        <v>21448.379999999997</v>
      </c>
      <c r="S18" s="70">
        <f>+K13</f>
        <v>33555.61</v>
      </c>
      <c r="T18" s="71">
        <f>SUM(P18:S18)-U18</f>
        <v>0</v>
      </c>
      <c r="U18" s="25">
        <f>+L14</f>
        <v>79977.09</v>
      </c>
      <c r="V18" s="25">
        <f>+DISTRITOS!N37</f>
        <v>79977.090000000011</v>
      </c>
    </row>
    <row r="19" spans="2:67" ht="18" customHeight="1" x14ac:dyDescent="0.25">
      <c r="B19" s="96" t="s">
        <v>85</v>
      </c>
      <c r="C19" s="97"/>
      <c r="D19" s="97"/>
      <c r="E19" s="97"/>
      <c r="F19" s="97"/>
      <c r="G19" s="97"/>
      <c r="H19" s="97"/>
      <c r="I19" s="97"/>
      <c r="J19" s="97"/>
      <c r="K19" s="97"/>
      <c r="L19" s="98"/>
      <c r="M19" s="21">
        <v>2</v>
      </c>
      <c r="N19" s="102" t="s">
        <v>81</v>
      </c>
      <c r="O19" s="102"/>
      <c r="P19" s="70">
        <f>+M13</f>
        <v>393.01000000000005</v>
      </c>
      <c r="Q19" s="70">
        <f>+O13</f>
        <v>563.07999999999993</v>
      </c>
      <c r="R19" s="70">
        <f>+Q13</f>
        <v>751.1099999999999</v>
      </c>
      <c r="S19" s="70">
        <f>+S13</f>
        <v>1190.52</v>
      </c>
      <c r="T19" s="71">
        <f t="shared" ref="T19:T21" si="41">SUM(P19:S19)-U19</f>
        <v>0</v>
      </c>
      <c r="U19" s="25">
        <f>+T14</f>
        <v>2897.72</v>
      </c>
      <c r="V19" s="25">
        <f>+DISTRITOS!P37</f>
        <v>2897.7200000000003</v>
      </c>
    </row>
    <row r="20" spans="2:67" ht="18" customHeight="1" x14ac:dyDescent="0.25">
      <c r="B20" s="96" t="s">
        <v>86</v>
      </c>
      <c r="C20" s="97"/>
      <c r="D20" s="97"/>
      <c r="E20" s="97"/>
      <c r="F20" s="97"/>
      <c r="G20" s="97"/>
      <c r="H20" s="97"/>
      <c r="I20" s="97"/>
      <c r="J20" s="97"/>
      <c r="K20" s="97"/>
      <c r="L20" s="98"/>
      <c r="M20" s="21">
        <v>3</v>
      </c>
      <c r="N20" s="102" t="s">
        <v>49</v>
      </c>
      <c r="O20" s="102"/>
      <c r="P20" s="70">
        <f>+U13</f>
        <v>313.76000000000005</v>
      </c>
      <c r="Q20" s="70">
        <f>+W13</f>
        <v>259.72000000000003</v>
      </c>
      <c r="R20" s="70">
        <f>+Y13</f>
        <v>326.77999999999997</v>
      </c>
      <c r="S20" s="70">
        <f>+AA13</f>
        <v>894.9699999999998</v>
      </c>
      <c r="T20" s="71">
        <f t="shared" si="41"/>
        <v>0</v>
      </c>
      <c r="U20" s="25">
        <f>+AB14</f>
        <v>1795.2299999999998</v>
      </c>
      <c r="V20" s="25">
        <f>+DISTRITOS!R37</f>
        <v>1795.23</v>
      </c>
    </row>
    <row r="21" spans="2:67" ht="18" customHeight="1" x14ac:dyDescent="0.25">
      <c r="B21" s="96" t="s">
        <v>87</v>
      </c>
      <c r="C21" s="97"/>
      <c r="D21" s="97"/>
      <c r="E21" s="97"/>
      <c r="F21" s="97"/>
      <c r="G21" s="97"/>
      <c r="H21" s="97"/>
      <c r="I21" s="97"/>
      <c r="J21" s="97"/>
      <c r="K21" s="97"/>
      <c r="L21" s="98"/>
      <c r="M21" s="21">
        <v>4</v>
      </c>
      <c r="N21" s="102" t="s">
        <v>112</v>
      </c>
      <c r="O21" s="102"/>
      <c r="P21" s="70">
        <f>+AC13</f>
        <v>1684.65</v>
      </c>
      <c r="Q21" s="70">
        <f>+AE13</f>
        <v>2755.01</v>
      </c>
      <c r="R21" s="70">
        <f>+AG13</f>
        <v>4217.0700000000006</v>
      </c>
      <c r="S21" s="70">
        <f>+AI13</f>
        <v>12377.220000000001</v>
      </c>
      <c r="T21" s="71">
        <f t="shared" si="41"/>
        <v>0</v>
      </c>
      <c r="U21" s="25">
        <f>+AJ14</f>
        <v>21033.95</v>
      </c>
      <c r="V21" s="25">
        <f>+DISTRITOS!T37</f>
        <v>21033.950000000004</v>
      </c>
    </row>
    <row r="22" spans="2:67" ht="15" thickBot="1" x14ac:dyDescent="0.3">
      <c r="B22" s="89" t="s">
        <v>88</v>
      </c>
      <c r="C22" s="90"/>
      <c r="D22" s="90"/>
      <c r="E22" s="90"/>
      <c r="F22" s="90"/>
      <c r="G22" s="90"/>
      <c r="H22" s="90"/>
      <c r="I22" s="90"/>
      <c r="J22" s="90"/>
      <c r="K22" s="90"/>
      <c r="L22" s="91"/>
      <c r="M22" s="21">
        <v>5</v>
      </c>
      <c r="N22" s="102" t="s">
        <v>55</v>
      </c>
      <c r="O22" s="102"/>
      <c r="P22" s="70">
        <f>+AK14</f>
        <v>8681.11</v>
      </c>
      <c r="Q22" s="70">
        <f>+AM14</f>
        <v>9959.73</v>
      </c>
      <c r="R22" s="70">
        <f>+AO14</f>
        <v>12130.79</v>
      </c>
      <c r="S22" s="70">
        <f>+AQ14</f>
        <v>15817.43</v>
      </c>
      <c r="T22" s="71">
        <f>SUM(P22:S22)-U22</f>
        <v>0</v>
      </c>
      <c r="U22" s="25">
        <f>+AR14</f>
        <v>46589.06</v>
      </c>
      <c r="V22" s="25">
        <f>+DISTRITOS!V37</f>
        <v>46589.060000000005</v>
      </c>
    </row>
    <row r="23" spans="2:67" ht="18" customHeight="1" x14ac:dyDescent="0.2">
      <c r="M23" s="21">
        <v>6</v>
      </c>
      <c r="N23" s="102" t="s">
        <v>79</v>
      </c>
      <c r="O23" s="102"/>
      <c r="P23" s="70">
        <f>+BA13</f>
        <v>606.47</v>
      </c>
      <c r="Q23" s="70">
        <f>+BC13</f>
        <v>719.68</v>
      </c>
      <c r="R23" s="70">
        <f>+BE13</f>
        <v>876.37000000000012</v>
      </c>
      <c r="S23" s="70">
        <f>+BG13</f>
        <v>1900.86</v>
      </c>
      <c r="T23" s="71">
        <f t="shared" ref="T23:T26" si="42">SUM(P23:S23)-U23</f>
        <v>0</v>
      </c>
      <c r="U23" s="25">
        <f>+BH14</f>
        <v>4103.38</v>
      </c>
      <c r="V23" s="25">
        <f>+DISTRITOS!Z37</f>
        <v>4103.38</v>
      </c>
    </row>
    <row r="24" spans="2:67" ht="18" customHeight="1" x14ac:dyDescent="0.2">
      <c r="M24" s="21">
        <v>7</v>
      </c>
      <c r="N24" s="102" t="s">
        <v>113</v>
      </c>
      <c r="O24" s="102"/>
      <c r="P24" s="70">
        <f>+BL13</f>
        <v>22664.350000000006</v>
      </c>
      <c r="Q24" s="70">
        <f>+BN13</f>
        <v>34078.609999999993</v>
      </c>
      <c r="R24" s="70">
        <f>+BP13</f>
        <v>45045.94</v>
      </c>
      <c r="S24" s="70">
        <f>+BR13</f>
        <v>58741.25</v>
      </c>
      <c r="T24" s="71">
        <f t="shared" si="42"/>
        <v>0</v>
      </c>
      <c r="U24" s="25">
        <f>+BS14</f>
        <v>160530.15</v>
      </c>
      <c r="V24" s="25">
        <f>+DISTRITOS!AC37</f>
        <v>160530.15000000002</v>
      </c>
    </row>
    <row r="25" spans="2:67" ht="18" customHeight="1" x14ac:dyDescent="0.2">
      <c r="M25" s="21">
        <v>8</v>
      </c>
      <c r="N25" s="78" t="s">
        <v>117</v>
      </c>
      <c r="O25" s="79"/>
      <c r="P25" s="77">
        <v>280.89</v>
      </c>
      <c r="Q25" s="77">
        <v>357.38</v>
      </c>
      <c r="R25" s="77">
        <v>598.19000000000005</v>
      </c>
      <c r="S25" s="77">
        <v>960.54000000000008</v>
      </c>
      <c r="T25" s="71"/>
      <c r="U25" s="25"/>
      <c r="V25" s="25"/>
    </row>
    <row r="26" spans="2:67" ht="18" customHeight="1" x14ac:dyDescent="0.2">
      <c r="N26" s="21" t="s">
        <v>114</v>
      </c>
      <c r="P26" s="67">
        <f>SUM(P18:P24)</f>
        <v>44133.670000000006</v>
      </c>
      <c r="Q26" s="67">
        <f t="shared" ref="Q26:S26" si="43">SUM(Q18:Q24)</f>
        <v>63518.609999999986</v>
      </c>
      <c r="R26" s="67">
        <f t="shared" si="43"/>
        <v>84796.44</v>
      </c>
      <c r="S26" s="67">
        <f t="shared" si="43"/>
        <v>124477.86</v>
      </c>
      <c r="T26" s="71">
        <f t="shared" si="42"/>
        <v>-2196.9999999999418</v>
      </c>
      <c r="U26" s="25">
        <f>+C13</f>
        <v>319123.57999999996</v>
      </c>
      <c r="V26" s="67">
        <f>SUM(V18:V24)</f>
        <v>316926.58000000007</v>
      </c>
    </row>
    <row r="27" spans="2:67" ht="18" customHeight="1" x14ac:dyDescent="0.2">
      <c r="V27" s="25">
        <f>+U26-V26</f>
        <v>2196.9999999998836</v>
      </c>
    </row>
    <row r="28" spans="2:67" ht="18" customHeight="1" x14ac:dyDescent="0.2">
      <c r="G28" s="25"/>
    </row>
    <row r="29" spans="2:67" ht="18" customHeight="1" x14ac:dyDescent="0.2"/>
    <row r="30" spans="2:67" ht="18" customHeight="1" x14ac:dyDescent="0.2"/>
    <row r="31" spans="2:67" ht="18" customHeight="1" x14ac:dyDescent="0.2"/>
  </sheetData>
  <mergeCells count="60">
    <mergeCell ref="N22:O22"/>
    <mergeCell ref="N23:O23"/>
    <mergeCell ref="N24:O24"/>
    <mergeCell ref="Q16:R16"/>
    <mergeCell ref="N18:O18"/>
    <mergeCell ref="N19:O19"/>
    <mergeCell ref="N20:O20"/>
    <mergeCell ref="N21:O21"/>
    <mergeCell ref="B22:L22"/>
    <mergeCell ref="BJ2:BK3"/>
    <mergeCell ref="BA2:BH2"/>
    <mergeCell ref="BA3:BB3"/>
    <mergeCell ref="BC3:BD3"/>
    <mergeCell ref="BE3:BF3"/>
    <mergeCell ref="BG3:BH3"/>
    <mergeCell ref="B20:L20"/>
    <mergeCell ref="B21:L21"/>
    <mergeCell ref="B16:L16"/>
    <mergeCell ref="B17:L17"/>
    <mergeCell ref="B18:L18"/>
    <mergeCell ref="B19:L19"/>
    <mergeCell ref="AK2:AR2"/>
    <mergeCell ref="AK3:AL3"/>
    <mergeCell ref="AM3:AN3"/>
    <mergeCell ref="AO3:AP3"/>
    <mergeCell ref="AQ3:AR3"/>
    <mergeCell ref="O3:P3"/>
    <mergeCell ref="Q3:R3"/>
    <mergeCell ref="S3:T3"/>
    <mergeCell ref="W3:X3"/>
    <mergeCell ref="Y3:Z3"/>
    <mergeCell ref="AA3:AB3"/>
    <mergeCell ref="AC2:AJ2"/>
    <mergeCell ref="AC3:AD3"/>
    <mergeCell ref="AE3:AF3"/>
    <mergeCell ref="AG3:AH3"/>
    <mergeCell ref="AI3:AJ3"/>
    <mergeCell ref="B2:B4"/>
    <mergeCell ref="C2:D3"/>
    <mergeCell ref="E3:F3"/>
    <mergeCell ref="G3:H3"/>
    <mergeCell ref="I3:J3"/>
    <mergeCell ref="E2:L2"/>
    <mergeCell ref="K3:L3"/>
    <mergeCell ref="N25:O25"/>
    <mergeCell ref="BT2:BU3"/>
    <mergeCell ref="BR3:BS3"/>
    <mergeCell ref="BL3:BM3"/>
    <mergeCell ref="BN3:BO3"/>
    <mergeCell ref="BP3:BQ3"/>
    <mergeCell ref="BL2:BS2"/>
    <mergeCell ref="AS2:AZ2"/>
    <mergeCell ref="AS3:AT3"/>
    <mergeCell ref="AU3:AV3"/>
    <mergeCell ref="AW3:AX3"/>
    <mergeCell ref="AY3:AZ3"/>
    <mergeCell ref="M2:T2"/>
    <mergeCell ref="M3:N3"/>
    <mergeCell ref="U2:AB2"/>
    <mergeCell ref="U3:V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AF48"/>
  <sheetViews>
    <sheetView zoomScale="90" zoomScaleNormal="90" workbookViewId="0">
      <pane xSplit="3" ySplit="4" topLeftCell="T41" activePane="bottomRight" state="frozen"/>
      <selection pane="topRight" activeCell="D1" sqref="D1"/>
      <selection pane="bottomLeft" activeCell="A5" sqref="A5"/>
      <selection pane="bottomRight" activeCell="AC3" sqref="AC3:AD3"/>
    </sheetView>
  </sheetViews>
  <sheetFormatPr baseColWidth="10" defaultColWidth="11.42578125" defaultRowHeight="16.5" x14ac:dyDescent="0.25"/>
  <cols>
    <col min="1" max="1" width="1" style="2" customWidth="1"/>
    <col min="2" max="2" width="13.7109375" style="2" bestFit="1" customWidth="1"/>
    <col min="3" max="3" width="29.85546875" style="8" bestFit="1" customWidth="1"/>
    <col min="4" max="11" width="9.7109375" style="2" customWidth="1"/>
    <col min="12" max="12" width="10.140625" style="2" bestFit="1" customWidth="1"/>
    <col min="13" max="13" width="9.7109375" style="2" customWidth="1"/>
    <col min="14" max="15" width="10.7109375" style="2" customWidth="1"/>
    <col min="16" max="17" width="10.85546875" style="2" customWidth="1"/>
    <col min="18" max="21" width="10.7109375" style="2" customWidth="1"/>
    <col min="22" max="22" width="9.7109375" style="2" customWidth="1"/>
    <col min="23" max="23" width="7.7109375" style="2" customWidth="1"/>
    <col min="24" max="27" width="9.5703125" style="2" customWidth="1"/>
    <col min="28" max="28" width="12.7109375" style="2" customWidth="1"/>
    <col min="29" max="29" width="10.42578125" style="2" bestFit="1" customWidth="1"/>
    <col min="30" max="30" width="9.7109375" style="2" customWidth="1"/>
    <col min="31" max="31" width="9.42578125" style="2" customWidth="1"/>
    <col min="32" max="32" width="14.140625" style="2" bestFit="1" customWidth="1"/>
    <col min="33" max="33" width="8.85546875" style="2" bestFit="1" customWidth="1"/>
    <col min="34" max="34" width="7.85546875" style="2" bestFit="1" customWidth="1"/>
    <col min="35" max="35" width="6.5703125" style="2" bestFit="1" customWidth="1"/>
    <col min="36" max="36" width="8.85546875" style="2" bestFit="1" customWidth="1"/>
    <col min="37" max="37" width="9" style="2" bestFit="1" customWidth="1"/>
    <col min="38" max="38" width="7.85546875" style="2" bestFit="1" customWidth="1"/>
    <col min="39" max="39" width="9.7109375" style="2" bestFit="1" customWidth="1"/>
    <col min="40" max="16384" width="11.42578125" style="2"/>
  </cols>
  <sheetData>
    <row r="1" spans="2:32" ht="4.5" customHeight="1" x14ac:dyDescent="0.25"/>
    <row r="2" spans="2:32" s="3" customFormat="1" ht="24" customHeight="1" x14ac:dyDescent="0.3">
      <c r="B2" s="111" t="s">
        <v>42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3"/>
    </row>
    <row r="3" spans="2:32" ht="20.25" customHeight="1" x14ac:dyDescent="0.3">
      <c r="B3" s="114" t="s">
        <v>38</v>
      </c>
      <c r="C3" s="116" t="s">
        <v>39</v>
      </c>
      <c r="D3" s="109" t="s">
        <v>43</v>
      </c>
      <c r="E3" s="110"/>
      <c r="F3" s="109" t="s">
        <v>44</v>
      </c>
      <c r="G3" s="110"/>
      <c r="H3" s="109" t="s">
        <v>45</v>
      </c>
      <c r="I3" s="110"/>
      <c r="J3" s="109" t="s">
        <v>46</v>
      </c>
      <c r="K3" s="110"/>
      <c r="L3" s="109" t="s">
        <v>47</v>
      </c>
      <c r="M3" s="110"/>
      <c r="N3" s="109" t="s">
        <v>48</v>
      </c>
      <c r="O3" s="110"/>
      <c r="P3" s="109" t="s">
        <v>80</v>
      </c>
      <c r="Q3" s="110"/>
      <c r="R3" s="109" t="s">
        <v>49</v>
      </c>
      <c r="S3" s="110"/>
      <c r="T3" s="109" t="s">
        <v>50</v>
      </c>
      <c r="U3" s="110"/>
      <c r="V3" s="109" t="s">
        <v>55</v>
      </c>
      <c r="W3" s="110"/>
      <c r="X3" s="109" t="s">
        <v>51</v>
      </c>
      <c r="Y3" s="110"/>
      <c r="Z3" s="109" t="s">
        <v>79</v>
      </c>
      <c r="AA3" s="110"/>
      <c r="AB3" s="42" t="s">
        <v>57</v>
      </c>
      <c r="AC3" s="109" t="s">
        <v>58</v>
      </c>
      <c r="AD3" s="110"/>
      <c r="AF3" s="3"/>
    </row>
    <row r="4" spans="2:32" ht="20.25" customHeight="1" x14ac:dyDescent="0.3">
      <c r="B4" s="115"/>
      <c r="C4" s="117"/>
      <c r="D4" s="17" t="s">
        <v>40</v>
      </c>
      <c r="E4" s="17" t="s">
        <v>41</v>
      </c>
      <c r="F4" s="17" t="s">
        <v>40</v>
      </c>
      <c r="G4" s="17" t="s">
        <v>41</v>
      </c>
      <c r="H4" s="17" t="s">
        <v>40</v>
      </c>
      <c r="I4" s="17" t="s">
        <v>41</v>
      </c>
      <c r="J4" s="17" t="s">
        <v>40</v>
      </c>
      <c r="K4" s="17" t="s">
        <v>41</v>
      </c>
      <c r="L4" s="17" t="s">
        <v>40</v>
      </c>
      <c r="M4" s="17" t="s">
        <v>41</v>
      </c>
      <c r="N4" s="17" t="s">
        <v>40</v>
      </c>
      <c r="O4" s="17" t="s">
        <v>41</v>
      </c>
      <c r="P4" s="17" t="s">
        <v>40</v>
      </c>
      <c r="Q4" s="17" t="s">
        <v>41</v>
      </c>
      <c r="R4" s="17" t="s">
        <v>40</v>
      </c>
      <c r="S4" s="17" t="s">
        <v>41</v>
      </c>
      <c r="T4" s="17" t="s">
        <v>40</v>
      </c>
      <c r="U4" s="17" t="s">
        <v>41</v>
      </c>
      <c r="V4" s="17" t="s">
        <v>40</v>
      </c>
      <c r="W4" s="17" t="s">
        <v>41</v>
      </c>
      <c r="X4" s="17" t="s">
        <v>40</v>
      </c>
      <c r="Y4" s="17" t="s">
        <v>41</v>
      </c>
      <c r="Z4" s="17" t="s">
        <v>40</v>
      </c>
      <c r="AA4" s="17" t="s">
        <v>41</v>
      </c>
      <c r="AB4" s="42" t="s">
        <v>40</v>
      </c>
      <c r="AC4" s="17" t="s">
        <v>40</v>
      </c>
      <c r="AD4" s="17" t="s">
        <v>41</v>
      </c>
      <c r="AF4" s="3"/>
    </row>
    <row r="5" spans="2:32" ht="18" customHeight="1" x14ac:dyDescent="0.3">
      <c r="B5" s="4" t="s">
        <v>5</v>
      </c>
      <c r="C5" s="9" t="s">
        <v>6</v>
      </c>
      <c r="D5" s="5">
        <v>96.2</v>
      </c>
      <c r="E5" s="5">
        <f t="shared" ref="E5:E36" si="0">(D5/$D$37)*100</f>
        <v>0.2165956389076015</v>
      </c>
      <c r="F5" s="5">
        <v>57.06</v>
      </c>
      <c r="G5" s="5">
        <f t="shared" ref="G5:G36" si="1">(F5/$F$37)*100</f>
        <v>8.9329339553093412E-2</v>
      </c>
      <c r="H5" s="5">
        <v>88.819999999999979</v>
      </c>
      <c r="I5" s="5">
        <f t="shared" ref="I5:I36" si="2">(H5/$H$37)*100</f>
        <v>0.104011224124983</v>
      </c>
      <c r="J5" s="5">
        <v>145.76</v>
      </c>
      <c r="K5" s="5">
        <f t="shared" ref="K5:K36" si="3">(J5/$J$37)*100</f>
        <v>0.11620046174058341</v>
      </c>
      <c r="L5" s="5">
        <f t="shared" ref="L5:L36" si="4">(D5+F5+H5+J5)</f>
        <v>387.84</v>
      </c>
      <c r="M5" s="5">
        <f t="shared" ref="M5:M36" si="5">(L5/$L$37)*100</f>
        <v>0.12153285570436378</v>
      </c>
      <c r="N5" s="5">
        <v>0</v>
      </c>
      <c r="O5" s="5">
        <f t="shared" ref="O5:O36" si="6">(N5/$N$37)*100</f>
        <v>0</v>
      </c>
      <c r="P5" s="5">
        <v>0</v>
      </c>
      <c r="Q5" s="5">
        <f t="shared" ref="Q5:Q36" si="7">(P5/$P$37)*100</f>
        <v>0</v>
      </c>
      <c r="R5" s="12">
        <v>386.27</v>
      </c>
      <c r="S5" s="5">
        <f t="shared" ref="S5:S36" si="8">(R5/$R$37)*100</f>
        <v>21.516463071584141</v>
      </c>
      <c r="T5" s="5">
        <v>0</v>
      </c>
      <c r="U5" s="6">
        <f t="shared" ref="U5:U36" si="9">(T5/$T$37)*100</f>
        <v>0</v>
      </c>
      <c r="V5" s="7">
        <v>0</v>
      </c>
      <c r="W5" s="5">
        <f t="shared" ref="W5:W36" si="10">(V5/$V$37)*100</f>
        <v>0</v>
      </c>
      <c r="X5" s="5">
        <v>0</v>
      </c>
      <c r="Y5" s="5">
        <f t="shared" ref="Y5:Y36" si="11">(X5/$X$37)*100</f>
        <v>0</v>
      </c>
      <c r="Z5" s="5">
        <v>0</v>
      </c>
      <c r="AA5" s="5">
        <f t="shared" ref="AA5:AA36" si="12">(Z5/$Z$37)*100</f>
        <v>0</v>
      </c>
      <c r="AB5" s="43">
        <f>N5+P5+R5+T5+V5+X5+Z5</f>
        <v>386.27</v>
      </c>
      <c r="AC5" s="5">
        <f t="shared" ref="AC5:AC36" si="13">L5-AB5</f>
        <v>1.5699999999999932</v>
      </c>
      <c r="AD5" s="5">
        <f t="shared" ref="AD5:AD36" si="14">(AC5/$AC$37)*100</f>
        <v>9.7800942688958613E-4</v>
      </c>
      <c r="AF5" s="3"/>
    </row>
    <row r="6" spans="2:32" ht="18" customHeight="1" x14ac:dyDescent="0.3">
      <c r="B6" s="104" t="s">
        <v>7</v>
      </c>
      <c r="C6" s="9" t="s">
        <v>8</v>
      </c>
      <c r="D6" s="5">
        <v>266.35000000000002</v>
      </c>
      <c r="E6" s="5">
        <f t="shared" si="0"/>
        <v>0.59969073204822931</v>
      </c>
      <c r="F6" s="5">
        <v>333.71000000000004</v>
      </c>
      <c r="G6" s="5">
        <f t="shared" si="1"/>
        <v>0.52243417284021743</v>
      </c>
      <c r="H6" s="5">
        <v>350.47000000000008</v>
      </c>
      <c r="I6" s="5">
        <f t="shared" si="2"/>
        <v>0.4104122238131368</v>
      </c>
      <c r="J6" s="5">
        <v>482.18999999999994</v>
      </c>
      <c r="K6" s="5">
        <f t="shared" si="3"/>
        <v>0.38440381892626174</v>
      </c>
      <c r="L6" s="5">
        <f t="shared" si="4"/>
        <v>1432.7200000000003</v>
      </c>
      <c r="M6" s="5">
        <f t="shared" si="5"/>
        <v>0.44895460247719715</v>
      </c>
      <c r="N6" s="5">
        <v>573.17000000000007</v>
      </c>
      <c r="O6" s="5">
        <f t="shared" si="6"/>
        <v>0.71666773572281761</v>
      </c>
      <c r="P6" s="5">
        <v>0</v>
      </c>
      <c r="Q6" s="5">
        <f t="shared" si="7"/>
        <v>0</v>
      </c>
      <c r="R6" s="12">
        <v>5.4600000000000009</v>
      </c>
      <c r="S6" s="5">
        <f t="shared" si="8"/>
        <v>0.30413930248491844</v>
      </c>
      <c r="T6" s="5">
        <v>0</v>
      </c>
      <c r="U6" s="6">
        <f t="shared" si="9"/>
        <v>0</v>
      </c>
      <c r="V6" s="14">
        <v>2.19</v>
      </c>
      <c r="W6" s="5">
        <f t="shared" si="10"/>
        <v>4.7006743643250148E-3</v>
      </c>
      <c r="X6" s="5">
        <v>0</v>
      </c>
      <c r="Y6" s="5">
        <f t="shared" si="11"/>
        <v>0</v>
      </c>
      <c r="Z6" s="5">
        <v>6.97</v>
      </c>
      <c r="AA6" s="5">
        <f t="shared" si="12"/>
        <v>0.16985996909864551</v>
      </c>
      <c r="AB6" s="43">
        <f t="shared" ref="AB6:AB36" si="15">N6+P6+R6+T6+V6+X6+Z6</f>
        <v>587.79000000000019</v>
      </c>
      <c r="AC6" s="5">
        <f t="shared" si="13"/>
        <v>844.93000000000006</v>
      </c>
      <c r="AD6" s="5">
        <f t="shared" si="14"/>
        <v>0.52633726437058703</v>
      </c>
      <c r="AF6" s="3"/>
    </row>
    <row r="7" spans="2:32" ht="18" customHeight="1" x14ac:dyDescent="0.3">
      <c r="B7" s="105"/>
      <c r="C7" s="9" t="s">
        <v>7</v>
      </c>
      <c r="D7" s="5">
        <v>59.22</v>
      </c>
      <c r="E7" s="5">
        <f t="shared" si="0"/>
        <v>0.13333465422149854</v>
      </c>
      <c r="F7" s="5">
        <v>32.619999999999997</v>
      </c>
      <c r="G7" s="5">
        <f t="shared" si="1"/>
        <v>5.1067701651277719E-2</v>
      </c>
      <c r="H7" s="5">
        <v>29.39</v>
      </c>
      <c r="I7" s="5">
        <f t="shared" si="2"/>
        <v>3.4416684046760314E-2</v>
      </c>
      <c r="J7" s="5">
        <v>53.15</v>
      </c>
      <c r="K7" s="5">
        <f t="shared" si="3"/>
        <v>4.2371395043304116E-2</v>
      </c>
      <c r="L7" s="5">
        <f t="shared" si="4"/>
        <v>174.38</v>
      </c>
      <c r="M7" s="5">
        <f t="shared" si="5"/>
        <v>5.4643408049007212E-2</v>
      </c>
      <c r="N7" s="5">
        <v>0</v>
      </c>
      <c r="O7" s="5">
        <f t="shared" si="6"/>
        <v>0</v>
      </c>
      <c r="P7" s="5">
        <v>0</v>
      </c>
      <c r="Q7" s="5">
        <f t="shared" si="7"/>
        <v>0</v>
      </c>
      <c r="R7" s="5">
        <v>0</v>
      </c>
      <c r="S7" s="5">
        <f t="shared" si="8"/>
        <v>0</v>
      </c>
      <c r="T7" s="5">
        <v>0</v>
      </c>
      <c r="U7" s="6">
        <f t="shared" si="9"/>
        <v>0</v>
      </c>
      <c r="V7" s="7">
        <v>0</v>
      </c>
      <c r="W7" s="5">
        <f t="shared" si="10"/>
        <v>0</v>
      </c>
      <c r="X7" s="5">
        <v>0</v>
      </c>
      <c r="Y7" s="5">
        <f t="shared" si="11"/>
        <v>0</v>
      </c>
      <c r="Z7" s="5">
        <v>0</v>
      </c>
      <c r="AA7" s="5">
        <f t="shared" si="12"/>
        <v>0</v>
      </c>
      <c r="AB7" s="43">
        <f t="shared" si="15"/>
        <v>0</v>
      </c>
      <c r="AC7" s="5">
        <f t="shared" si="13"/>
        <v>174.38</v>
      </c>
      <c r="AD7" s="5">
        <f t="shared" si="14"/>
        <v>0.10862756933822088</v>
      </c>
      <c r="AF7" s="3"/>
    </row>
    <row r="8" spans="2:32" ht="18" customHeight="1" x14ac:dyDescent="0.3">
      <c r="B8" s="104" t="s">
        <v>9</v>
      </c>
      <c r="C8" s="9" t="s">
        <v>10</v>
      </c>
      <c r="D8" s="5">
        <v>2.7899999999999996</v>
      </c>
      <c r="E8" s="5">
        <f t="shared" si="0"/>
        <v>6.281723831104034E-3</v>
      </c>
      <c r="F8" s="5">
        <v>7.4600000000000009</v>
      </c>
      <c r="G8" s="5">
        <f t="shared" si="1"/>
        <v>1.1678879654154871E-2</v>
      </c>
      <c r="H8" s="5">
        <v>13.83</v>
      </c>
      <c r="I8" s="5">
        <f t="shared" si="2"/>
        <v>1.6195397766815077E-2</v>
      </c>
      <c r="J8" s="5">
        <v>23.949999999999996</v>
      </c>
      <c r="K8" s="5">
        <f t="shared" si="3"/>
        <v>1.9093036900980874E-2</v>
      </c>
      <c r="L8" s="5">
        <f t="shared" si="4"/>
        <v>48.029999999999994</v>
      </c>
      <c r="M8" s="5">
        <f t="shared" si="5"/>
        <v>1.5050595759799381E-2</v>
      </c>
      <c r="N8" s="5">
        <v>0</v>
      </c>
      <c r="O8" s="5">
        <f t="shared" si="6"/>
        <v>0</v>
      </c>
      <c r="P8" s="5">
        <v>0</v>
      </c>
      <c r="Q8" s="5">
        <f t="shared" si="7"/>
        <v>0</v>
      </c>
      <c r="R8" s="12">
        <v>0.21</v>
      </c>
      <c r="S8" s="5">
        <f t="shared" si="8"/>
        <v>1.1697665480189167E-2</v>
      </c>
      <c r="T8" s="5">
        <v>0</v>
      </c>
      <c r="U8" s="6">
        <f t="shared" si="9"/>
        <v>0</v>
      </c>
      <c r="V8" s="7">
        <v>0</v>
      </c>
      <c r="W8" s="5">
        <f t="shared" si="10"/>
        <v>0</v>
      </c>
      <c r="X8" s="5">
        <v>0</v>
      </c>
      <c r="Y8" s="5">
        <f t="shared" si="11"/>
        <v>0</v>
      </c>
      <c r="Z8" s="5">
        <v>0.91000000000000014</v>
      </c>
      <c r="AA8" s="5">
        <f t="shared" si="12"/>
        <v>2.2176839581028326E-2</v>
      </c>
      <c r="AB8" s="43">
        <f t="shared" si="15"/>
        <v>1.1200000000000001</v>
      </c>
      <c r="AC8" s="5">
        <f t="shared" si="13"/>
        <v>46.91</v>
      </c>
      <c r="AD8" s="5">
        <f t="shared" si="14"/>
        <v>2.9221924977955852E-2</v>
      </c>
      <c r="AF8" s="3"/>
    </row>
    <row r="9" spans="2:32" ht="18" customHeight="1" x14ac:dyDescent="0.3">
      <c r="B9" s="106"/>
      <c r="C9" s="9" t="s">
        <v>11</v>
      </c>
      <c r="D9" s="5">
        <v>74.569999999999993</v>
      </c>
      <c r="E9" s="5">
        <f t="shared" si="0"/>
        <v>0.16789539286216051</v>
      </c>
      <c r="F9" s="5">
        <v>81.399999999999991</v>
      </c>
      <c r="G9" s="5">
        <f t="shared" si="1"/>
        <v>0.12743442410833866</v>
      </c>
      <c r="H9" s="5">
        <v>63.64</v>
      </c>
      <c r="I9" s="5">
        <f t="shared" si="2"/>
        <v>7.4524592471446965E-2</v>
      </c>
      <c r="J9" s="5">
        <v>209.46999999999997</v>
      </c>
      <c r="K9" s="5">
        <f t="shared" si="3"/>
        <v>0.16699033150933046</v>
      </c>
      <c r="L9" s="5">
        <f t="shared" si="4"/>
        <v>429.07999999999993</v>
      </c>
      <c r="M9" s="5">
        <f t="shared" si="5"/>
        <v>0.13445574908629437</v>
      </c>
      <c r="N9" s="5">
        <v>0</v>
      </c>
      <c r="O9" s="5">
        <f t="shared" si="6"/>
        <v>0</v>
      </c>
      <c r="P9" s="5">
        <v>0</v>
      </c>
      <c r="Q9" s="5">
        <f t="shared" si="7"/>
        <v>0</v>
      </c>
      <c r="R9" s="12">
        <v>422.65999999999997</v>
      </c>
      <c r="S9" s="5">
        <f t="shared" si="8"/>
        <v>23.543501389794063</v>
      </c>
      <c r="T9" s="5">
        <v>0</v>
      </c>
      <c r="U9" s="6">
        <f t="shared" si="9"/>
        <v>0</v>
      </c>
      <c r="V9" s="7">
        <v>0</v>
      </c>
      <c r="W9" s="5">
        <f t="shared" si="10"/>
        <v>0</v>
      </c>
      <c r="X9" s="5">
        <v>0</v>
      </c>
      <c r="Y9" s="5">
        <f t="shared" si="11"/>
        <v>0</v>
      </c>
      <c r="Z9" s="5">
        <v>5.87</v>
      </c>
      <c r="AA9" s="5">
        <f t="shared" si="12"/>
        <v>0.14305280037432555</v>
      </c>
      <c r="AB9" s="43">
        <f t="shared" si="15"/>
        <v>428.53</v>
      </c>
      <c r="AC9" s="5">
        <f t="shared" si="13"/>
        <v>0.54999999999995453</v>
      </c>
      <c r="AD9" s="5">
        <f t="shared" si="14"/>
        <v>3.4261476738167528E-4</v>
      </c>
      <c r="AF9" s="3"/>
    </row>
    <row r="10" spans="2:32" ht="18" customHeight="1" x14ac:dyDescent="0.3">
      <c r="B10" s="105"/>
      <c r="C10" s="9" t="s">
        <v>12</v>
      </c>
      <c r="D10" s="5">
        <v>791.36000000000013</v>
      </c>
      <c r="E10" s="5">
        <f t="shared" si="0"/>
        <v>1.7817580541155877</v>
      </c>
      <c r="F10" s="5">
        <v>863.46</v>
      </c>
      <c r="G10" s="5">
        <f t="shared" si="1"/>
        <v>1.3517755262971265</v>
      </c>
      <c r="H10" s="5">
        <v>1380.44</v>
      </c>
      <c r="I10" s="5">
        <f t="shared" si="2"/>
        <v>1.6165419300956045</v>
      </c>
      <c r="J10" s="5">
        <v>1752.8100000000002</v>
      </c>
      <c r="K10" s="5">
        <f t="shared" si="3"/>
        <v>1.3973472238166302</v>
      </c>
      <c r="L10" s="5">
        <f t="shared" si="4"/>
        <v>4788.0700000000006</v>
      </c>
      <c r="M10" s="5">
        <f t="shared" si="5"/>
        <v>1.5003811376144629</v>
      </c>
      <c r="N10" s="5">
        <v>2655.98</v>
      </c>
      <c r="O10" s="5">
        <f t="shared" si="6"/>
        <v>3.3209260301918961</v>
      </c>
      <c r="P10" s="5">
        <v>0</v>
      </c>
      <c r="Q10" s="5">
        <f t="shared" si="7"/>
        <v>0</v>
      </c>
      <c r="R10" s="12">
        <v>78.89</v>
      </c>
      <c r="S10" s="5">
        <f t="shared" si="8"/>
        <v>4.3944229987243979</v>
      </c>
      <c r="T10" s="5">
        <v>0</v>
      </c>
      <c r="U10" s="6">
        <f t="shared" si="9"/>
        <v>0</v>
      </c>
      <c r="V10" s="7">
        <v>84.52</v>
      </c>
      <c r="W10" s="5">
        <f t="shared" si="10"/>
        <v>0.18141598048984031</v>
      </c>
      <c r="X10" s="12">
        <v>23.56</v>
      </c>
      <c r="Y10" s="5">
        <f t="shared" si="11"/>
        <v>1.0723714155666819</v>
      </c>
      <c r="Z10" s="12">
        <v>44.150000000000006</v>
      </c>
      <c r="AA10" s="5">
        <f t="shared" si="12"/>
        <v>1.0759422719806599</v>
      </c>
      <c r="AB10" s="43">
        <f t="shared" si="15"/>
        <v>2887.1</v>
      </c>
      <c r="AC10" s="5">
        <f t="shared" si="13"/>
        <v>1900.9700000000007</v>
      </c>
      <c r="AD10" s="5">
        <f t="shared" si="14"/>
        <v>1.1841825351810862</v>
      </c>
      <c r="AF10" s="3"/>
    </row>
    <row r="11" spans="2:32" ht="18" customHeight="1" x14ac:dyDescent="0.3">
      <c r="B11" s="104" t="s">
        <v>0</v>
      </c>
      <c r="C11" s="9" t="s">
        <v>1</v>
      </c>
      <c r="D11" s="5">
        <v>370.29999999999995</v>
      </c>
      <c r="E11" s="5">
        <f t="shared" si="0"/>
        <v>0.83373560382000844</v>
      </c>
      <c r="F11" s="5">
        <v>329.47999999999996</v>
      </c>
      <c r="G11" s="5">
        <f t="shared" si="1"/>
        <v>0.51581196628028769</v>
      </c>
      <c r="H11" s="5">
        <v>505.7</v>
      </c>
      <c r="I11" s="5">
        <f t="shared" si="2"/>
        <v>0.59219180409822014</v>
      </c>
      <c r="J11" s="5">
        <v>1309.1499999999999</v>
      </c>
      <c r="K11" s="5">
        <f t="shared" si="3"/>
        <v>1.0436596767815915</v>
      </c>
      <c r="L11" s="5">
        <f t="shared" si="4"/>
        <v>2514.63</v>
      </c>
      <c r="M11" s="5">
        <f t="shared" si="5"/>
        <v>0.78798000448603644</v>
      </c>
      <c r="N11" s="5">
        <v>0</v>
      </c>
      <c r="O11" s="5">
        <f t="shared" si="6"/>
        <v>0</v>
      </c>
      <c r="P11" s="5">
        <v>0</v>
      </c>
      <c r="Q11" s="5">
        <f t="shared" si="7"/>
        <v>0</v>
      </c>
      <c r="R11" s="12">
        <v>140.47000000000003</v>
      </c>
      <c r="S11" s="5">
        <f t="shared" si="8"/>
        <v>7.8246241428674894</v>
      </c>
      <c r="T11" s="5">
        <v>0</v>
      </c>
      <c r="U11" s="6">
        <f t="shared" si="9"/>
        <v>0</v>
      </c>
      <c r="V11" s="7">
        <v>0</v>
      </c>
      <c r="W11" s="5">
        <f t="shared" si="10"/>
        <v>0</v>
      </c>
      <c r="X11" s="12">
        <v>1205.4700000000003</v>
      </c>
      <c r="Y11" s="5">
        <f t="shared" si="11"/>
        <v>54.868912152935835</v>
      </c>
      <c r="Z11" s="12">
        <v>196.72</v>
      </c>
      <c r="AA11" s="5">
        <f t="shared" si="12"/>
        <v>4.7940965740438362</v>
      </c>
      <c r="AB11" s="43">
        <f t="shared" si="15"/>
        <v>1542.6600000000003</v>
      </c>
      <c r="AC11" s="5">
        <f t="shared" si="13"/>
        <v>971.9699999999998</v>
      </c>
      <c r="AD11" s="5">
        <f t="shared" si="14"/>
        <v>0.60547504627635351</v>
      </c>
      <c r="AF11" s="3"/>
    </row>
    <row r="12" spans="2:32" ht="18" customHeight="1" x14ac:dyDescent="0.3">
      <c r="B12" s="106"/>
      <c r="C12" s="9" t="s">
        <v>2</v>
      </c>
      <c r="D12" s="5">
        <v>70.490000000000009</v>
      </c>
      <c r="E12" s="5">
        <f t="shared" si="0"/>
        <v>0.15870921607689012</v>
      </c>
      <c r="F12" s="5">
        <v>53.629999999999995</v>
      </c>
      <c r="G12" s="5">
        <f t="shared" si="1"/>
        <v>8.3959559765727304E-2</v>
      </c>
      <c r="H12" s="5">
        <v>79.47</v>
      </c>
      <c r="I12" s="5">
        <f t="shared" si="2"/>
        <v>9.3062057883499222E-2</v>
      </c>
      <c r="J12" s="5">
        <v>192.57</v>
      </c>
      <c r="K12" s="5">
        <f t="shared" si="3"/>
        <v>0.15351758313243791</v>
      </c>
      <c r="L12" s="5">
        <f t="shared" si="4"/>
        <v>396.15999999999997</v>
      </c>
      <c r="M12" s="5">
        <f t="shared" si="5"/>
        <v>0.12413999617326929</v>
      </c>
      <c r="N12" s="5">
        <v>0</v>
      </c>
      <c r="O12" s="5">
        <f t="shared" si="6"/>
        <v>0</v>
      </c>
      <c r="P12" s="5">
        <v>0</v>
      </c>
      <c r="Q12" s="5">
        <f t="shared" si="7"/>
        <v>0</v>
      </c>
      <c r="R12" s="12">
        <v>380.02</v>
      </c>
      <c r="S12" s="5">
        <f t="shared" si="8"/>
        <v>21.16831826562613</v>
      </c>
      <c r="T12" s="5">
        <v>0</v>
      </c>
      <c r="U12" s="6">
        <f t="shared" si="9"/>
        <v>0</v>
      </c>
      <c r="V12" s="7">
        <v>0</v>
      </c>
      <c r="W12" s="5">
        <f t="shared" si="10"/>
        <v>0</v>
      </c>
      <c r="X12" s="5">
        <v>0</v>
      </c>
      <c r="Y12" s="5">
        <f t="shared" si="11"/>
        <v>0</v>
      </c>
      <c r="Z12" s="5">
        <v>0</v>
      </c>
      <c r="AA12" s="5">
        <f t="shared" si="12"/>
        <v>0</v>
      </c>
      <c r="AB12" s="43">
        <f t="shared" si="15"/>
        <v>380.02</v>
      </c>
      <c r="AC12" s="5">
        <f t="shared" si="13"/>
        <v>16.139999999999986</v>
      </c>
      <c r="AD12" s="5">
        <f t="shared" si="14"/>
        <v>1.0054186082801257E-2</v>
      </c>
      <c r="AF12" s="3"/>
    </row>
    <row r="13" spans="2:32" ht="18" customHeight="1" x14ac:dyDescent="0.3">
      <c r="B13" s="106"/>
      <c r="C13" s="9" t="s">
        <v>3</v>
      </c>
      <c r="D13" s="5">
        <v>211.6</v>
      </c>
      <c r="E13" s="5">
        <f t="shared" si="0"/>
        <v>0.47642034504000486</v>
      </c>
      <c r="F13" s="5">
        <v>273.79000000000002</v>
      </c>
      <c r="G13" s="5">
        <f t="shared" si="1"/>
        <v>0.42862740757520945</v>
      </c>
      <c r="H13" s="5">
        <v>440.2</v>
      </c>
      <c r="I13" s="5">
        <f t="shared" si="2"/>
        <v>0.51548908871670263</v>
      </c>
      <c r="J13" s="5">
        <v>759.01</v>
      </c>
      <c r="K13" s="5">
        <f t="shared" si="3"/>
        <v>0.60508584293167</v>
      </c>
      <c r="L13" s="5">
        <f t="shared" si="4"/>
        <v>1684.6</v>
      </c>
      <c r="M13" s="5">
        <f t="shared" si="5"/>
        <v>0.52788327330747531</v>
      </c>
      <c r="N13" s="5">
        <v>1.2600000000000002</v>
      </c>
      <c r="O13" s="5">
        <f t="shared" si="6"/>
        <v>1.5754511698287598E-3</v>
      </c>
      <c r="P13" s="5">
        <v>0</v>
      </c>
      <c r="Q13" s="5">
        <f t="shared" si="7"/>
        <v>0</v>
      </c>
      <c r="R13" s="12">
        <v>0.95000000000000007</v>
      </c>
      <c r="S13" s="5">
        <f t="shared" si="8"/>
        <v>5.2918010505617674E-2</v>
      </c>
      <c r="T13" s="5">
        <v>0</v>
      </c>
      <c r="U13" s="6">
        <f t="shared" si="9"/>
        <v>0</v>
      </c>
      <c r="V13" s="7">
        <v>0</v>
      </c>
      <c r="W13" s="5">
        <f t="shared" si="10"/>
        <v>0</v>
      </c>
      <c r="X13" s="5">
        <v>0</v>
      </c>
      <c r="Y13" s="5">
        <f t="shared" si="11"/>
        <v>0</v>
      </c>
      <c r="Z13" s="5">
        <v>22.220000000000002</v>
      </c>
      <c r="AA13" s="5">
        <f t="shared" si="12"/>
        <v>0.54150480823126301</v>
      </c>
      <c r="AB13" s="43">
        <f t="shared" si="15"/>
        <v>24.430000000000003</v>
      </c>
      <c r="AC13" s="5">
        <f t="shared" si="13"/>
        <v>1660.1699999999998</v>
      </c>
      <c r="AD13" s="5">
        <f t="shared" si="14"/>
        <v>1.034179560661969</v>
      </c>
      <c r="AF13" s="3"/>
    </row>
    <row r="14" spans="2:32" ht="18" customHeight="1" x14ac:dyDescent="0.3">
      <c r="B14" s="105"/>
      <c r="C14" s="9" t="s">
        <v>4</v>
      </c>
      <c r="D14" s="5">
        <v>0</v>
      </c>
      <c r="E14" s="5">
        <f t="shared" si="0"/>
        <v>0</v>
      </c>
      <c r="F14" s="5">
        <v>0</v>
      </c>
      <c r="G14" s="5">
        <f t="shared" si="1"/>
        <v>0</v>
      </c>
      <c r="H14" s="5">
        <v>0</v>
      </c>
      <c r="I14" s="5">
        <f t="shared" si="2"/>
        <v>0</v>
      </c>
      <c r="J14" s="5">
        <v>0</v>
      </c>
      <c r="K14" s="5">
        <f t="shared" si="3"/>
        <v>0</v>
      </c>
      <c r="L14" s="5">
        <f t="shared" si="4"/>
        <v>0</v>
      </c>
      <c r="M14" s="5">
        <f t="shared" si="5"/>
        <v>0</v>
      </c>
      <c r="N14" s="5">
        <v>0</v>
      </c>
      <c r="O14" s="5">
        <f t="shared" si="6"/>
        <v>0</v>
      </c>
      <c r="P14" s="5">
        <v>0</v>
      </c>
      <c r="Q14" s="5">
        <f t="shared" si="7"/>
        <v>0</v>
      </c>
      <c r="R14" s="12">
        <v>0</v>
      </c>
      <c r="S14" s="5">
        <f t="shared" si="8"/>
        <v>0</v>
      </c>
      <c r="T14" s="5">
        <v>0</v>
      </c>
      <c r="U14" s="6">
        <f t="shared" si="9"/>
        <v>0</v>
      </c>
      <c r="V14" s="7">
        <v>0</v>
      </c>
      <c r="W14" s="5">
        <f t="shared" si="10"/>
        <v>0</v>
      </c>
      <c r="X14" s="5">
        <v>0</v>
      </c>
      <c r="Y14" s="5">
        <f t="shared" si="11"/>
        <v>0</v>
      </c>
      <c r="Z14" s="5">
        <v>0</v>
      </c>
      <c r="AA14" s="5">
        <f t="shared" si="12"/>
        <v>0</v>
      </c>
      <c r="AB14" s="43">
        <f t="shared" si="15"/>
        <v>0</v>
      </c>
      <c r="AC14" s="5">
        <f t="shared" si="13"/>
        <v>0</v>
      </c>
      <c r="AD14" s="5">
        <f t="shared" si="14"/>
        <v>0</v>
      </c>
      <c r="AF14" s="3"/>
    </row>
    <row r="15" spans="2:32" ht="18" customHeight="1" x14ac:dyDescent="0.3">
      <c r="B15" s="104" t="s">
        <v>13</v>
      </c>
      <c r="C15" s="9" t="s">
        <v>14</v>
      </c>
      <c r="D15" s="5">
        <v>155.45000000000005</v>
      </c>
      <c r="E15" s="5">
        <f t="shared" si="0"/>
        <v>0.34999783854663891</v>
      </c>
      <c r="F15" s="5">
        <v>129.25</v>
      </c>
      <c r="G15" s="5">
        <f t="shared" si="1"/>
        <v>0.20234520044229448</v>
      </c>
      <c r="H15" s="5">
        <v>180.54</v>
      </c>
      <c r="I15" s="5">
        <f t="shared" si="2"/>
        <v>0.21141844633555995</v>
      </c>
      <c r="J15" s="5">
        <v>253.66999999999996</v>
      </c>
      <c r="K15" s="5">
        <f t="shared" si="3"/>
        <v>0.2022267503412033</v>
      </c>
      <c r="L15" s="5">
        <f t="shared" si="4"/>
        <v>718.91</v>
      </c>
      <c r="M15" s="5">
        <f t="shared" si="5"/>
        <v>0.22527636472365969</v>
      </c>
      <c r="N15" s="5">
        <v>0</v>
      </c>
      <c r="O15" s="5">
        <f t="shared" si="6"/>
        <v>0</v>
      </c>
      <c r="P15" s="5">
        <v>0</v>
      </c>
      <c r="Q15" s="5">
        <f t="shared" si="7"/>
        <v>0</v>
      </c>
      <c r="R15" s="5">
        <v>0</v>
      </c>
      <c r="S15" s="5">
        <f t="shared" si="8"/>
        <v>0</v>
      </c>
      <c r="T15" s="5">
        <v>0</v>
      </c>
      <c r="U15" s="6">
        <f t="shared" si="9"/>
        <v>0</v>
      </c>
      <c r="V15" s="7">
        <v>265.86</v>
      </c>
      <c r="W15" s="5">
        <f t="shared" si="10"/>
        <v>0.57064898926915464</v>
      </c>
      <c r="X15" s="5">
        <v>0</v>
      </c>
      <c r="Y15" s="5">
        <f t="shared" si="11"/>
        <v>0</v>
      </c>
      <c r="Z15" s="5">
        <v>44.53</v>
      </c>
      <c r="AA15" s="5">
        <f t="shared" si="12"/>
        <v>1.0852029302672432</v>
      </c>
      <c r="AB15" s="43">
        <f t="shared" si="15"/>
        <v>310.39</v>
      </c>
      <c r="AC15" s="5">
        <f t="shared" si="13"/>
        <v>408.52</v>
      </c>
      <c r="AD15" s="5">
        <f t="shared" si="14"/>
        <v>0.25448179049231556</v>
      </c>
      <c r="AF15" s="3"/>
    </row>
    <row r="16" spans="2:32" ht="18" customHeight="1" x14ac:dyDescent="0.3">
      <c r="B16" s="106"/>
      <c r="C16" s="9" t="s">
        <v>15</v>
      </c>
      <c r="D16" s="5">
        <v>447.61999999999995</v>
      </c>
      <c r="E16" s="5">
        <f t="shared" si="0"/>
        <v>1.0078226599565547</v>
      </c>
      <c r="F16" s="5">
        <v>481.42999999999995</v>
      </c>
      <c r="G16" s="5">
        <f t="shared" si="1"/>
        <v>0.75369477639407223</v>
      </c>
      <c r="H16" s="5">
        <v>472.91999999999996</v>
      </c>
      <c r="I16" s="5">
        <f t="shared" si="2"/>
        <v>0.55380531539278277</v>
      </c>
      <c r="J16" s="5">
        <v>820.49000000000012</v>
      </c>
      <c r="K16" s="5">
        <f t="shared" si="3"/>
        <v>0.65409794767790408</v>
      </c>
      <c r="L16" s="5">
        <f t="shared" si="4"/>
        <v>2222.46</v>
      </c>
      <c r="M16" s="5">
        <f t="shared" si="5"/>
        <v>0.69642613059179137</v>
      </c>
      <c r="N16" s="5">
        <v>1648.8700000000001</v>
      </c>
      <c r="O16" s="5">
        <f t="shared" si="6"/>
        <v>2.0616779130123386</v>
      </c>
      <c r="P16" s="5">
        <v>0</v>
      </c>
      <c r="Q16" s="5">
        <f t="shared" si="7"/>
        <v>0</v>
      </c>
      <c r="R16" s="5">
        <v>0</v>
      </c>
      <c r="S16" s="5">
        <f t="shared" si="8"/>
        <v>0</v>
      </c>
      <c r="T16" s="5">
        <v>0</v>
      </c>
      <c r="U16" s="6">
        <f t="shared" si="9"/>
        <v>0</v>
      </c>
      <c r="V16" s="14">
        <v>0</v>
      </c>
      <c r="W16" s="5">
        <f t="shared" si="10"/>
        <v>0</v>
      </c>
      <c r="X16" s="5">
        <v>0</v>
      </c>
      <c r="Y16" s="5">
        <f t="shared" si="11"/>
        <v>0</v>
      </c>
      <c r="Z16" s="5">
        <v>461.13999999999993</v>
      </c>
      <c r="AA16" s="5">
        <f t="shared" si="12"/>
        <v>11.238052532302637</v>
      </c>
      <c r="AB16" s="43">
        <f t="shared" si="15"/>
        <v>2110.0100000000002</v>
      </c>
      <c r="AC16" s="5">
        <f t="shared" si="13"/>
        <v>112.44999999999982</v>
      </c>
      <c r="AD16" s="5">
        <f t="shared" si="14"/>
        <v>7.0049146531040926E-2</v>
      </c>
      <c r="AF16" s="3"/>
    </row>
    <row r="17" spans="2:32" ht="18" customHeight="1" x14ac:dyDescent="0.3">
      <c r="B17" s="106"/>
      <c r="C17" s="9" t="s">
        <v>16</v>
      </c>
      <c r="D17" s="5">
        <v>365.69000000000005</v>
      </c>
      <c r="E17" s="5">
        <f t="shared" si="0"/>
        <v>0.82335612465822028</v>
      </c>
      <c r="F17" s="5">
        <v>438.44999999999993</v>
      </c>
      <c r="G17" s="5">
        <f t="shared" si="1"/>
        <v>0.6864081480380968</v>
      </c>
      <c r="H17" s="5">
        <v>386.7999999999999</v>
      </c>
      <c r="I17" s="5">
        <f t="shared" si="2"/>
        <v>0.45295588258886987</v>
      </c>
      <c r="J17" s="5">
        <v>645.59</v>
      </c>
      <c r="K17" s="5">
        <f t="shared" si="3"/>
        <v>0.51466696003775558</v>
      </c>
      <c r="L17" s="5">
        <f t="shared" si="4"/>
        <v>1836.5299999999997</v>
      </c>
      <c r="M17" s="5">
        <f t="shared" si="5"/>
        <v>0.5754917891056498</v>
      </c>
      <c r="N17" s="5">
        <v>1683.8700000000001</v>
      </c>
      <c r="O17" s="5">
        <f t="shared" si="6"/>
        <v>2.1054404455075821</v>
      </c>
      <c r="P17" s="5">
        <v>0</v>
      </c>
      <c r="Q17" s="5">
        <f t="shared" si="7"/>
        <v>0</v>
      </c>
      <c r="R17" s="5">
        <v>0</v>
      </c>
      <c r="S17" s="5">
        <f t="shared" si="8"/>
        <v>0</v>
      </c>
      <c r="T17" s="5">
        <v>0</v>
      </c>
      <c r="U17" s="6">
        <f t="shared" si="9"/>
        <v>0</v>
      </c>
      <c r="V17" s="7">
        <v>0</v>
      </c>
      <c r="W17" s="5">
        <f t="shared" si="10"/>
        <v>0</v>
      </c>
      <c r="X17" s="5">
        <v>0</v>
      </c>
      <c r="Y17" s="5">
        <f t="shared" si="11"/>
        <v>0</v>
      </c>
      <c r="Z17" s="5">
        <v>9.7199999999999989</v>
      </c>
      <c r="AA17" s="5">
        <f t="shared" si="12"/>
        <v>0.23687789090944536</v>
      </c>
      <c r="AB17" s="43">
        <f t="shared" si="15"/>
        <v>1693.5900000000001</v>
      </c>
      <c r="AC17" s="5">
        <f t="shared" si="13"/>
        <v>142.9399999999996</v>
      </c>
      <c r="AD17" s="5">
        <f t="shared" si="14"/>
        <v>8.9042463362801055E-2</v>
      </c>
      <c r="AF17" s="3"/>
    </row>
    <row r="18" spans="2:32" ht="18" customHeight="1" x14ac:dyDescent="0.3">
      <c r="B18" s="106"/>
      <c r="C18" s="9" t="s">
        <v>17</v>
      </c>
      <c r="D18" s="5">
        <v>1318.9899999999998</v>
      </c>
      <c r="E18" s="5">
        <f t="shared" si="0"/>
        <v>2.969724342647996</v>
      </c>
      <c r="F18" s="5">
        <v>1522.54</v>
      </c>
      <c r="G18" s="5">
        <f t="shared" si="1"/>
        <v>2.3835873228735864</v>
      </c>
      <c r="H18" s="5">
        <v>1924.0200000000002</v>
      </c>
      <c r="I18" s="5">
        <f t="shared" si="2"/>
        <v>2.253092495394617</v>
      </c>
      <c r="J18" s="5">
        <v>3508.34</v>
      </c>
      <c r="K18" s="5">
        <f t="shared" si="3"/>
        <v>2.7968628426382991</v>
      </c>
      <c r="L18" s="5">
        <f t="shared" si="4"/>
        <v>8273.89</v>
      </c>
      <c r="M18" s="5">
        <f t="shared" si="5"/>
        <v>2.5926915209462114</v>
      </c>
      <c r="N18" s="5">
        <v>2973.34</v>
      </c>
      <c r="O18" s="5">
        <f t="shared" si="6"/>
        <v>3.7177396676973369</v>
      </c>
      <c r="P18" s="5">
        <v>33.149999999999991</v>
      </c>
      <c r="Q18" s="5">
        <f t="shared" si="7"/>
        <v>1.1440028712228922</v>
      </c>
      <c r="R18" s="5">
        <v>0</v>
      </c>
      <c r="S18" s="5">
        <f t="shared" si="8"/>
        <v>0</v>
      </c>
      <c r="T18" s="5">
        <v>0</v>
      </c>
      <c r="U18" s="6">
        <f t="shared" si="9"/>
        <v>0</v>
      </c>
      <c r="V18" s="7">
        <v>2464.9500000000003</v>
      </c>
      <c r="W18" s="5">
        <f t="shared" si="10"/>
        <v>5.2908343718460946</v>
      </c>
      <c r="X18" s="12">
        <v>62.65</v>
      </c>
      <c r="Y18" s="5">
        <f t="shared" si="11"/>
        <v>2.8516158397815201</v>
      </c>
      <c r="Z18" s="12">
        <v>44.539999999999992</v>
      </c>
      <c r="AA18" s="5">
        <f t="shared" si="12"/>
        <v>1.0854466318011002</v>
      </c>
      <c r="AB18" s="43">
        <f t="shared" si="15"/>
        <v>5578.63</v>
      </c>
      <c r="AC18" s="5">
        <f t="shared" si="13"/>
        <v>2695.2599999999993</v>
      </c>
      <c r="AD18" s="5">
        <f t="shared" si="14"/>
        <v>1.6789743235149277</v>
      </c>
      <c r="AF18" s="3"/>
    </row>
    <row r="19" spans="2:32" ht="18" customHeight="1" x14ac:dyDescent="0.25">
      <c r="B19" s="106"/>
      <c r="C19" s="9" t="s">
        <v>18</v>
      </c>
      <c r="D19" s="5">
        <v>96.810000000000016</v>
      </c>
      <c r="E19" s="5">
        <f t="shared" si="0"/>
        <v>0.21796906239755615</v>
      </c>
      <c r="F19" s="5">
        <v>47.66</v>
      </c>
      <c r="G19" s="5">
        <f t="shared" si="1"/>
        <v>7.461332497547199E-2</v>
      </c>
      <c r="H19" s="5">
        <v>44.089999999999989</v>
      </c>
      <c r="I19" s="5">
        <f t="shared" si="2"/>
        <v>5.1630881239253558E-2</v>
      </c>
      <c r="J19" s="5">
        <v>281.5</v>
      </c>
      <c r="K19" s="5">
        <f t="shared" si="3"/>
        <v>0.2244129389405477</v>
      </c>
      <c r="L19" s="5">
        <f t="shared" si="4"/>
        <v>470.06</v>
      </c>
      <c r="M19" s="5">
        <f t="shared" si="5"/>
        <v>0.1472971693285717</v>
      </c>
      <c r="N19" s="5">
        <v>70.400000000000006</v>
      </c>
      <c r="O19" s="5">
        <f t="shared" si="6"/>
        <v>8.8025208219003712E-2</v>
      </c>
      <c r="P19" s="5">
        <v>0</v>
      </c>
      <c r="Q19" s="5">
        <f t="shared" si="7"/>
        <v>0</v>
      </c>
      <c r="R19" s="5">
        <v>0</v>
      </c>
      <c r="S19" s="5">
        <f t="shared" si="8"/>
        <v>0</v>
      </c>
      <c r="T19" s="5">
        <v>0</v>
      </c>
      <c r="U19" s="6">
        <f t="shared" si="9"/>
        <v>0</v>
      </c>
      <c r="V19" s="7">
        <v>0.54</v>
      </c>
      <c r="W19" s="5">
        <f t="shared" si="10"/>
        <v>1.1590703912034283E-3</v>
      </c>
      <c r="X19" s="5">
        <v>0</v>
      </c>
      <c r="Y19" s="5">
        <f t="shared" si="11"/>
        <v>0</v>
      </c>
      <c r="Z19" s="5">
        <v>47.649999999999991</v>
      </c>
      <c r="AA19" s="5">
        <f t="shared" si="12"/>
        <v>1.1612378088307684</v>
      </c>
      <c r="AB19" s="43">
        <f t="shared" si="15"/>
        <v>118.59</v>
      </c>
      <c r="AC19" s="5">
        <f t="shared" si="13"/>
        <v>351.47</v>
      </c>
      <c r="AD19" s="5">
        <f t="shared" si="14"/>
        <v>0.21894329507572255</v>
      </c>
    </row>
    <row r="20" spans="2:32" ht="18" customHeight="1" x14ac:dyDescent="0.3">
      <c r="B20" s="106"/>
      <c r="C20" s="9" t="s">
        <v>19</v>
      </c>
      <c r="D20" s="5">
        <v>1224.2300000000002</v>
      </c>
      <c r="E20" s="5">
        <f t="shared" si="0"/>
        <v>2.7563708837822558</v>
      </c>
      <c r="F20" s="5">
        <v>1384.84</v>
      </c>
      <c r="G20" s="5">
        <f t="shared" si="1"/>
        <v>2.1680133646460895</v>
      </c>
      <c r="H20" s="5">
        <v>1597.1300000000003</v>
      </c>
      <c r="I20" s="5">
        <f t="shared" si="2"/>
        <v>1.8702932491188267</v>
      </c>
      <c r="J20" s="5">
        <v>2412.37</v>
      </c>
      <c r="K20" s="5">
        <f t="shared" si="3"/>
        <v>1.9231511243765862</v>
      </c>
      <c r="L20" s="5">
        <f t="shared" si="4"/>
        <v>6618.5700000000006</v>
      </c>
      <c r="M20" s="5">
        <f t="shared" si="5"/>
        <v>2.0739833765966149</v>
      </c>
      <c r="N20" s="5">
        <v>4366.9599999999991</v>
      </c>
      <c r="O20" s="5">
        <f t="shared" si="6"/>
        <v>5.4602636830122213</v>
      </c>
      <c r="P20" s="5">
        <v>0</v>
      </c>
      <c r="Q20" s="5">
        <f t="shared" si="7"/>
        <v>0</v>
      </c>
      <c r="R20" s="12">
        <v>1.3900000000000001</v>
      </c>
      <c r="S20" s="5">
        <f t="shared" si="8"/>
        <v>7.7427404845061637E-2</v>
      </c>
      <c r="T20" s="5">
        <v>0</v>
      </c>
      <c r="U20" s="6">
        <f t="shared" si="9"/>
        <v>0</v>
      </c>
      <c r="V20" s="7">
        <v>0</v>
      </c>
      <c r="W20" s="5">
        <f t="shared" si="10"/>
        <v>0</v>
      </c>
      <c r="X20" s="12">
        <v>203.67999999999998</v>
      </c>
      <c r="Y20" s="5">
        <f t="shared" si="11"/>
        <v>9.2708238507055061</v>
      </c>
      <c r="Z20" s="5">
        <v>27.849999999999998</v>
      </c>
      <c r="AA20" s="5">
        <f t="shared" si="12"/>
        <v>0.67870877179300959</v>
      </c>
      <c r="AB20" s="43">
        <f t="shared" si="15"/>
        <v>4599.88</v>
      </c>
      <c r="AC20" s="5">
        <f t="shared" si="13"/>
        <v>2018.6900000000005</v>
      </c>
      <c r="AD20" s="5">
        <f t="shared" si="14"/>
        <v>1.2575145541195845</v>
      </c>
    </row>
    <row r="21" spans="2:32" ht="18" customHeight="1" x14ac:dyDescent="0.3">
      <c r="B21" s="106"/>
      <c r="C21" s="9" t="s">
        <v>20</v>
      </c>
      <c r="D21" s="5">
        <v>514.4</v>
      </c>
      <c r="E21" s="5">
        <f t="shared" si="0"/>
        <v>1.158178759397819</v>
      </c>
      <c r="F21" s="5">
        <v>521.46</v>
      </c>
      <c r="G21" s="5">
        <f t="shared" si="1"/>
        <v>0.81636308102621979</v>
      </c>
      <c r="H21" s="5">
        <v>896.58999999999992</v>
      </c>
      <c r="I21" s="5">
        <f t="shared" si="2"/>
        <v>1.0499372150216002</v>
      </c>
      <c r="J21" s="5">
        <v>1276.5000000000002</v>
      </c>
      <c r="K21" s="5">
        <f t="shared" si="3"/>
        <v>1.017630964680672</v>
      </c>
      <c r="L21" s="5">
        <f t="shared" si="4"/>
        <v>3208.9500000000003</v>
      </c>
      <c r="M21" s="5">
        <f t="shared" si="5"/>
        <v>1.0055508903478709</v>
      </c>
      <c r="N21" s="5">
        <v>1630.6200000000001</v>
      </c>
      <c r="O21" s="5">
        <f t="shared" si="6"/>
        <v>2.0388588782112476</v>
      </c>
      <c r="P21" s="5">
        <v>68.760000000000005</v>
      </c>
      <c r="Q21" s="5">
        <f t="shared" si="7"/>
        <v>2.372900073160968</v>
      </c>
      <c r="R21" s="5">
        <v>0</v>
      </c>
      <c r="S21" s="5">
        <f t="shared" si="8"/>
        <v>0</v>
      </c>
      <c r="T21" s="5">
        <v>0</v>
      </c>
      <c r="U21" s="6">
        <f t="shared" si="9"/>
        <v>0</v>
      </c>
      <c r="V21" s="7">
        <v>597.8599999999999</v>
      </c>
      <c r="W21" s="5">
        <f t="shared" si="10"/>
        <v>1.2832626371942251</v>
      </c>
      <c r="X21" s="12">
        <v>185.57999999999998</v>
      </c>
      <c r="Y21" s="5">
        <f t="shared" si="11"/>
        <v>8.4469731451979957</v>
      </c>
      <c r="Z21" s="5">
        <v>0</v>
      </c>
      <c r="AA21" s="5">
        <f t="shared" si="12"/>
        <v>0</v>
      </c>
      <c r="AB21" s="43">
        <f t="shared" si="15"/>
        <v>2482.8199999999997</v>
      </c>
      <c r="AC21" s="5">
        <f t="shared" si="13"/>
        <v>726.13000000000056</v>
      </c>
      <c r="AD21" s="5">
        <f t="shared" si="14"/>
        <v>0.45233247461613935</v>
      </c>
    </row>
    <row r="22" spans="2:32" ht="18" customHeight="1" x14ac:dyDescent="0.25">
      <c r="B22" s="106"/>
      <c r="C22" s="9" t="s">
        <v>21</v>
      </c>
      <c r="D22" s="5">
        <v>531.78</v>
      </c>
      <c r="E22" s="5">
        <f t="shared" si="0"/>
        <v>1.1973100712919367</v>
      </c>
      <c r="F22" s="5">
        <v>857.56999999999994</v>
      </c>
      <c r="G22" s="5">
        <f t="shared" si="1"/>
        <v>1.3425545341841274</v>
      </c>
      <c r="H22" s="5">
        <v>843.41000000000008</v>
      </c>
      <c r="I22" s="5">
        <f t="shared" si="2"/>
        <v>0.9876616363347438</v>
      </c>
      <c r="J22" s="5">
        <v>1166.4499999999998</v>
      </c>
      <c r="K22" s="5">
        <f t="shared" si="3"/>
        <v>0.92989865942167615</v>
      </c>
      <c r="L22" s="5">
        <f t="shared" si="4"/>
        <v>3399.21</v>
      </c>
      <c r="M22" s="5">
        <f t="shared" si="5"/>
        <v>1.0651704270803177</v>
      </c>
      <c r="N22" s="5">
        <v>1131.8799999999999</v>
      </c>
      <c r="O22" s="5">
        <f t="shared" si="6"/>
        <v>1.4152552937347429</v>
      </c>
      <c r="P22" s="5">
        <v>0</v>
      </c>
      <c r="Q22" s="5">
        <f t="shared" si="7"/>
        <v>0</v>
      </c>
      <c r="R22" s="5">
        <v>0</v>
      </c>
      <c r="S22" s="5">
        <f t="shared" si="8"/>
        <v>0</v>
      </c>
      <c r="T22" s="5">
        <v>0</v>
      </c>
      <c r="U22" s="6">
        <f t="shared" si="9"/>
        <v>0</v>
      </c>
      <c r="V22" s="7">
        <v>1004.3399999999999</v>
      </c>
      <c r="W22" s="5">
        <f t="shared" si="10"/>
        <v>2.1557421420393541</v>
      </c>
      <c r="X22" s="5">
        <v>0</v>
      </c>
      <c r="Y22" s="5">
        <f t="shared" si="11"/>
        <v>0</v>
      </c>
      <c r="Z22" s="5">
        <v>0.72</v>
      </c>
      <c r="AA22" s="5">
        <f t="shared" si="12"/>
        <v>1.7546510437736695E-2</v>
      </c>
      <c r="AB22" s="43">
        <f t="shared" si="15"/>
        <v>2136.9399999999996</v>
      </c>
      <c r="AC22" s="5">
        <f t="shared" si="13"/>
        <v>1262.2700000000004</v>
      </c>
      <c r="AD22" s="5">
        <f t="shared" si="14"/>
        <v>0.78631334985982404</v>
      </c>
    </row>
    <row r="23" spans="2:32" ht="18" customHeight="1" x14ac:dyDescent="0.25">
      <c r="B23" s="106"/>
      <c r="C23" s="9" t="s">
        <v>22</v>
      </c>
      <c r="D23" s="5">
        <v>641.79999999999995</v>
      </c>
      <c r="E23" s="5">
        <f t="shared" si="0"/>
        <v>1.4450216325457237</v>
      </c>
      <c r="F23" s="5">
        <v>846.66</v>
      </c>
      <c r="G23" s="5">
        <f t="shared" si="1"/>
        <v>1.3254745640732926</v>
      </c>
      <c r="H23" s="5">
        <v>647.21999999999991</v>
      </c>
      <c r="I23" s="5">
        <f t="shared" si="2"/>
        <v>0.75791651067520271</v>
      </c>
      <c r="J23" s="5">
        <v>945.23999999999978</v>
      </c>
      <c r="K23" s="5">
        <f t="shared" si="3"/>
        <v>0.75354915241265807</v>
      </c>
      <c r="L23" s="5">
        <f t="shared" si="4"/>
        <v>3080.9199999999996</v>
      </c>
      <c r="M23" s="5">
        <f t="shared" si="5"/>
        <v>0.96543163623321082</v>
      </c>
      <c r="N23" s="5">
        <v>1170.79</v>
      </c>
      <c r="O23" s="5">
        <f t="shared" si="6"/>
        <v>1.4639067262887406</v>
      </c>
      <c r="P23" s="5">
        <v>0</v>
      </c>
      <c r="Q23" s="5">
        <f t="shared" si="7"/>
        <v>0</v>
      </c>
      <c r="R23" s="5">
        <v>0</v>
      </c>
      <c r="S23" s="5">
        <f t="shared" si="8"/>
        <v>0</v>
      </c>
      <c r="T23" s="5">
        <v>0</v>
      </c>
      <c r="U23" s="6">
        <f t="shared" si="9"/>
        <v>0</v>
      </c>
      <c r="V23" s="7">
        <v>317.81</v>
      </c>
      <c r="W23" s="5">
        <f t="shared" si="10"/>
        <v>0.68215585375622512</v>
      </c>
      <c r="X23" s="5">
        <v>0</v>
      </c>
      <c r="Y23" s="5">
        <f t="shared" si="11"/>
        <v>0</v>
      </c>
      <c r="Z23" s="5">
        <v>19.959999999999997</v>
      </c>
      <c r="AA23" s="5">
        <f t="shared" si="12"/>
        <v>0.48642826157947833</v>
      </c>
      <c r="AB23" s="43">
        <f t="shared" si="15"/>
        <v>1508.56</v>
      </c>
      <c r="AC23" s="5">
        <f t="shared" si="13"/>
        <v>1572.3599999999997</v>
      </c>
      <c r="AD23" s="5">
        <f t="shared" si="14"/>
        <v>0.97947955570962808</v>
      </c>
    </row>
    <row r="24" spans="2:32" ht="18" customHeight="1" x14ac:dyDescent="0.3">
      <c r="B24" s="105"/>
      <c r="C24" s="9" t="s">
        <v>23</v>
      </c>
      <c r="D24" s="5">
        <v>236.54000000000002</v>
      </c>
      <c r="E24" s="5">
        <f t="shared" si="0"/>
        <v>0.53257310215388842</v>
      </c>
      <c r="F24" s="5">
        <v>271.21999999999997</v>
      </c>
      <c r="G24" s="5">
        <f t="shared" si="1"/>
        <v>0.42460398656834902</v>
      </c>
      <c r="H24" s="5">
        <v>389.67999999999995</v>
      </c>
      <c r="I24" s="5">
        <f t="shared" si="2"/>
        <v>0.45632845999801153</v>
      </c>
      <c r="J24" s="5">
        <v>1082.8600000000001</v>
      </c>
      <c r="K24" s="5">
        <f t="shared" si="3"/>
        <v>0.86326037321904614</v>
      </c>
      <c r="L24" s="5">
        <f t="shared" si="4"/>
        <v>1980.3000000000002</v>
      </c>
      <c r="M24" s="5">
        <f t="shared" si="5"/>
        <v>0.62054330175162864</v>
      </c>
      <c r="N24" s="5">
        <v>616.82000000000005</v>
      </c>
      <c r="O24" s="5">
        <f t="shared" si="6"/>
        <v>0.7712458655347425</v>
      </c>
      <c r="P24" s="5">
        <v>0</v>
      </c>
      <c r="Q24" s="5">
        <f t="shared" si="7"/>
        <v>0</v>
      </c>
      <c r="R24" s="5">
        <v>0</v>
      </c>
      <c r="S24" s="5">
        <f t="shared" si="8"/>
        <v>0</v>
      </c>
      <c r="T24" s="5">
        <v>0</v>
      </c>
      <c r="U24" s="6">
        <f t="shared" si="9"/>
        <v>0</v>
      </c>
      <c r="V24" s="7">
        <v>552.70999999999992</v>
      </c>
      <c r="W24" s="5">
        <f t="shared" si="10"/>
        <v>1.1863514739297163</v>
      </c>
      <c r="X24" s="12">
        <v>1.71</v>
      </c>
      <c r="Y24" s="5">
        <f t="shared" si="11"/>
        <v>7.783340919435594E-2</v>
      </c>
      <c r="Z24" s="5">
        <v>12.459999999999999</v>
      </c>
      <c r="AA24" s="5">
        <f t="shared" si="12"/>
        <v>0.3036521111863878</v>
      </c>
      <c r="AB24" s="43">
        <f t="shared" si="15"/>
        <v>1183.7</v>
      </c>
      <c r="AC24" s="5">
        <f t="shared" si="13"/>
        <v>796.60000000000014</v>
      </c>
      <c r="AD24" s="5">
        <f t="shared" si="14"/>
        <v>0.49623077035684576</v>
      </c>
    </row>
    <row r="25" spans="2:32" ht="18" customHeight="1" x14ac:dyDescent="0.3">
      <c r="B25" s="104" t="s">
        <v>24</v>
      </c>
      <c r="C25" s="9" t="s">
        <v>25</v>
      </c>
      <c r="D25" s="5">
        <v>1623.95</v>
      </c>
      <c r="E25" s="5">
        <f t="shared" si="0"/>
        <v>3.6563460270686012</v>
      </c>
      <c r="F25" s="5">
        <v>1929.77</v>
      </c>
      <c r="G25" s="5">
        <f t="shared" si="1"/>
        <v>3.021119516112392</v>
      </c>
      <c r="H25" s="5">
        <v>3313.53</v>
      </c>
      <c r="I25" s="5">
        <f t="shared" si="2"/>
        <v>3.8802557022613717</v>
      </c>
      <c r="J25" s="5">
        <v>3891.5100000000011</v>
      </c>
      <c r="K25" s="5">
        <f t="shared" si="3"/>
        <v>3.1023275169326148</v>
      </c>
      <c r="L25" s="5">
        <f t="shared" si="4"/>
        <v>10758.760000000002</v>
      </c>
      <c r="M25" s="5">
        <f t="shared" si="5"/>
        <v>3.3713459845242406</v>
      </c>
      <c r="N25" s="5">
        <v>925.34</v>
      </c>
      <c r="O25" s="5">
        <f t="shared" si="6"/>
        <v>1.157006337689956</v>
      </c>
      <c r="P25" s="5">
        <v>0</v>
      </c>
      <c r="Q25" s="5">
        <f t="shared" si="7"/>
        <v>0</v>
      </c>
      <c r="R25" s="12">
        <v>6.7600000000000016</v>
      </c>
      <c r="S25" s="5">
        <f t="shared" si="8"/>
        <v>0.37655342212418474</v>
      </c>
      <c r="T25" s="5">
        <v>0</v>
      </c>
      <c r="U25" s="6">
        <f t="shared" si="9"/>
        <v>0</v>
      </c>
      <c r="V25" s="14">
        <v>0</v>
      </c>
      <c r="W25" s="5">
        <f t="shared" si="10"/>
        <v>0</v>
      </c>
      <c r="X25" s="12">
        <v>1.71</v>
      </c>
      <c r="Y25" s="5">
        <f t="shared" si="11"/>
        <v>7.783340919435594E-2</v>
      </c>
      <c r="Z25" s="12">
        <v>36.820000000000007</v>
      </c>
      <c r="AA25" s="5">
        <f t="shared" si="12"/>
        <v>0.89730904766314612</v>
      </c>
      <c r="AB25" s="43">
        <f t="shared" si="15"/>
        <v>970.63000000000011</v>
      </c>
      <c r="AC25" s="5">
        <f t="shared" si="13"/>
        <v>9788.130000000001</v>
      </c>
      <c r="AD25" s="5">
        <f t="shared" si="14"/>
        <v>6.0973779691852279</v>
      </c>
    </row>
    <row r="26" spans="2:32" ht="18" customHeight="1" x14ac:dyDescent="0.3">
      <c r="B26" s="106"/>
      <c r="C26" s="9" t="s">
        <v>26</v>
      </c>
      <c r="D26" s="5">
        <v>871.05</v>
      </c>
      <c r="E26" s="5">
        <f t="shared" si="0"/>
        <v>1.961181198237695</v>
      </c>
      <c r="F26" s="5">
        <v>925.82</v>
      </c>
      <c r="G26" s="5">
        <f t="shared" si="1"/>
        <v>1.4494021932184533</v>
      </c>
      <c r="H26" s="5">
        <v>1220.99</v>
      </c>
      <c r="I26" s="5">
        <f t="shared" si="2"/>
        <v>1.4298205870790703</v>
      </c>
      <c r="J26" s="5">
        <v>3121.68</v>
      </c>
      <c r="K26" s="5">
        <f t="shared" si="3"/>
        <v>2.4886159262235483</v>
      </c>
      <c r="L26" s="5">
        <f t="shared" si="4"/>
        <v>6139.5399999999991</v>
      </c>
      <c r="M26" s="5">
        <f t="shared" si="5"/>
        <v>1.9238753839500042</v>
      </c>
      <c r="N26" s="5">
        <v>1679.3099999999997</v>
      </c>
      <c r="O26" s="5">
        <f t="shared" si="6"/>
        <v>2.0997388127024874</v>
      </c>
      <c r="P26" s="5">
        <v>447.38000000000011</v>
      </c>
      <c r="Q26" s="5">
        <f t="shared" si="7"/>
        <v>15.439034827381528</v>
      </c>
      <c r="R26" s="12">
        <v>0</v>
      </c>
      <c r="S26" s="12">
        <f t="shared" si="8"/>
        <v>0</v>
      </c>
      <c r="T26" s="12">
        <v>0</v>
      </c>
      <c r="U26" s="12">
        <f t="shared" si="9"/>
        <v>0</v>
      </c>
      <c r="V26" s="12">
        <v>1718.69</v>
      </c>
      <c r="W26" s="12">
        <f t="shared" si="10"/>
        <v>3.6890420197359637</v>
      </c>
      <c r="X26" s="12">
        <v>0</v>
      </c>
      <c r="Y26" s="12">
        <f t="shared" si="11"/>
        <v>0</v>
      </c>
      <c r="Z26" s="12">
        <v>89.65000000000002</v>
      </c>
      <c r="AA26" s="5">
        <f t="shared" si="12"/>
        <v>2.1847842510320765</v>
      </c>
      <c r="AB26" s="43">
        <f t="shared" si="15"/>
        <v>3935.0299999999997</v>
      </c>
      <c r="AC26" s="5">
        <f t="shared" si="13"/>
        <v>2204.5099999999993</v>
      </c>
      <c r="AD26" s="5">
        <f t="shared" si="14"/>
        <v>1.3732685106193441</v>
      </c>
    </row>
    <row r="27" spans="2:32" ht="18" customHeight="1" x14ac:dyDescent="0.3">
      <c r="B27" s="105"/>
      <c r="C27" s="9" t="s">
        <v>27</v>
      </c>
      <c r="D27" s="5">
        <v>597.31000000000017</v>
      </c>
      <c r="E27" s="5">
        <f t="shared" si="0"/>
        <v>1.3448517783357534</v>
      </c>
      <c r="F27" s="5">
        <v>695.33</v>
      </c>
      <c r="G27" s="5">
        <f t="shared" si="1"/>
        <v>1.0885623847082448</v>
      </c>
      <c r="H27" s="5">
        <v>1042.7100000000003</v>
      </c>
      <c r="I27" s="5">
        <f t="shared" si="2"/>
        <v>1.2210486771826286</v>
      </c>
      <c r="J27" s="5">
        <v>2334.65</v>
      </c>
      <c r="K27" s="5">
        <f t="shared" si="3"/>
        <v>1.8611924259238002</v>
      </c>
      <c r="L27" s="5">
        <f t="shared" si="4"/>
        <v>4670</v>
      </c>
      <c r="M27" s="5">
        <f t="shared" si="5"/>
        <v>1.4633829314649829</v>
      </c>
      <c r="N27" s="5">
        <v>2141.5300000000007</v>
      </c>
      <c r="O27" s="5">
        <f t="shared" si="6"/>
        <v>2.6776793204153844</v>
      </c>
      <c r="P27" s="5">
        <v>286.22000000000003</v>
      </c>
      <c r="Q27" s="5">
        <f t="shared" si="7"/>
        <v>9.8774208688210052</v>
      </c>
      <c r="R27" s="12">
        <v>0</v>
      </c>
      <c r="S27" s="12">
        <f t="shared" si="8"/>
        <v>0</v>
      </c>
      <c r="T27" s="12">
        <v>0</v>
      </c>
      <c r="U27" s="12">
        <f t="shared" si="9"/>
        <v>0</v>
      </c>
      <c r="V27" s="12">
        <v>880.57000000000016</v>
      </c>
      <c r="W27" s="12">
        <f t="shared" si="10"/>
        <v>1.8900789155222282</v>
      </c>
      <c r="X27" s="12">
        <v>0</v>
      </c>
      <c r="Y27" s="12">
        <f t="shared" si="11"/>
        <v>0</v>
      </c>
      <c r="Z27" s="12">
        <v>0</v>
      </c>
      <c r="AA27" s="5">
        <f t="shared" si="12"/>
        <v>0</v>
      </c>
      <c r="AB27" s="43">
        <f t="shared" si="15"/>
        <v>3308.3200000000011</v>
      </c>
      <c r="AC27" s="5">
        <f t="shared" si="13"/>
        <v>1361.6799999999989</v>
      </c>
      <c r="AD27" s="5">
        <f t="shared" si="14"/>
        <v>0.84823941172421424</v>
      </c>
    </row>
    <row r="28" spans="2:32" ht="18" customHeight="1" x14ac:dyDescent="0.3">
      <c r="B28" s="104" t="s">
        <v>28</v>
      </c>
      <c r="C28" s="9" t="s">
        <v>29</v>
      </c>
      <c r="D28" s="5">
        <v>2300.0299999999997</v>
      </c>
      <c r="E28" s="5">
        <f t="shared" si="0"/>
        <v>5.17854955672194</v>
      </c>
      <c r="F28" s="5">
        <v>2690.6800000000003</v>
      </c>
      <c r="G28" s="5">
        <f t="shared" si="1"/>
        <v>4.2123495855015323</v>
      </c>
      <c r="H28" s="5">
        <v>2872.8999999999996</v>
      </c>
      <c r="I28" s="5">
        <f t="shared" si="2"/>
        <v>3.3642630690009425</v>
      </c>
      <c r="J28" s="5">
        <v>5272.4100000000008</v>
      </c>
      <c r="K28" s="5">
        <f t="shared" si="3"/>
        <v>4.2031865840125509</v>
      </c>
      <c r="L28" s="5">
        <f t="shared" si="4"/>
        <v>13136.02</v>
      </c>
      <c r="M28" s="5">
        <f t="shared" si="5"/>
        <v>4.1162799690326866</v>
      </c>
      <c r="N28" s="5">
        <v>9638.869999999999</v>
      </c>
      <c r="O28" s="5">
        <f t="shared" si="6"/>
        <v>12.05203890264074</v>
      </c>
      <c r="P28" s="5">
        <v>0</v>
      </c>
      <c r="Q28" s="5">
        <f t="shared" si="7"/>
        <v>0</v>
      </c>
      <c r="R28" s="12">
        <v>364.27000000000004</v>
      </c>
      <c r="S28" s="12">
        <f t="shared" si="8"/>
        <v>20.290993354611945</v>
      </c>
      <c r="T28" s="12">
        <v>0</v>
      </c>
      <c r="U28" s="12">
        <f t="shared" si="9"/>
        <v>0</v>
      </c>
      <c r="V28" s="12">
        <v>0</v>
      </c>
      <c r="W28" s="12">
        <f t="shared" si="10"/>
        <v>0</v>
      </c>
      <c r="X28" s="12">
        <v>0</v>
      </c>
      <c r="Y28" s="12">
        <f t="shared" si="11"/>
        <v>0</v>
      </c>
      <c r="Z28" s="12">
        <v>102.39</v>
      </c>
      <c r="AA28" s="5">
        <f t="shared" si="12"/>
        <v>2.4952600051664722</v>
      </c>
      <c r="AB28" s="43">
        <f t="shared" si="15"/>
        <v>10105.529999999999</v>
      </c>
      <c r="AC28" s="5">
        <f t="shared" si="13"/>
        <v>3030.4900000000016</v>
      </c>
      <c r="AD28" s="5">
        <f t="shared" si="14"/>
        <v>1.8878011389137812</v>
      </c>
    </row>
    <row r="29" spans="2:32" ht="18" customHeight="1" x14ac:dyDescent="0.3">
      <c r="B29" s="106"/>
      <c r="C29" s="9" t="s">
        <v>30</v>
      </c>
      <c r="D29" s="5">
        <v>4.9900000000000011</v>
      </c>
      <c r="E29" s="5">
        <f t="shared" si="0"/>
        <v>1.1235054450612594E-2</v>
      </c>
      <c r="F29" s="5">
        <v>3.1499999999999995</v>
      </c>
      <c r="G29" s="5">
        <f t="shared" si="1"/>
        <v>4.9314304169688784E-3</v>
      </c>
      <c r="H29" s="5">
        <v>3.06</v>
      </c>
      <c r="I29" s="5">
        <f t="shared" si="2"/>
        <v>3.5833634972128807E-3</v>
      </c>
      <c r="J29" s="5">
        <v>23.599999999999998</v>
      </c>
      <c r="K29" s="5">
        <f t="shared" si="3"/>
        <v>1.8814015484891384E-2</v>
      </c>
      <c r="L29" s="5">
        <f t="shared" si="4"/>
        <v>34.799999999999997</v>
      </c>
      <c r="M29" s="5">
        <f t="shared" si="5"/>
        <v>1.0904866384364326E-2</v>
      </c>
      <c r="N29" s="5">
        <v>0</v>
      </c>
      <c r="O29" s="5">
        <f t="shared" si="6"/>
        <v>0</v>
      </c>
      <c r="P29" s="5">
        <v>0</v>
      </c>
      <c r="Q29" s="5">
        <f t="shared" si="7"/>
        <v>0</v>
      </c>
      <c r="R29" s="12">
        <v>0</v>
      </c>
      <c r="S29" s="12">
        <f t="shared" si="8"/>
        <v>0</v>
      </c>
      <c r="T29" s="12">
        <v>0</v>
      </c>
      <c r="U29" s="12">
        <f t="shared" si="9"/>
        <v>0</v>
      </c>
      <c r="V29" s="12">
        <v>0.16999999999999998</v>
      </c>
      <c r="W29" s="12">
        <f t="shared" si="10"/>
        <v>3.6489253056404221E-4</v>
      </c>
      <c r="X29" s="12">
        <v>0</v>
      </c>
      <c r="Y29" s="12">
        <f t="shared" si="11"/>
        <v>0</v>
      </c>
      <c r="Z29" s="12">
        <v>0</v>
      </c>
      <c r="AA29" s="5">
        <f t="shared" si="12"/>
        <v>0</v>
      </c>
      <c r="AB29" s="43">
        <f t="shared" si="15"/>
        <v>0.16999999999999998</v>
      </c>
      <c r="AC29" s="5">
        <f t="shared" si="13"/>
        <v>34.629999999999995</v>
      </c>
      <c r="AD29" s="5">
        <f t="shared" si="14"/>
        <v>2.1572271626233448E-2</v>
      </c>
    </row>
    <row r="30" spans="2:32" ht="18" customHeight="1" x14ac:dyDescent="0.3">
      <c r="B30" s="106"/>
      <c r="C30" s="9" t="s">
        <v>31</v>
      </c>
      <c r="D30" s="5">
        <v>304.91000000000003</v>
      </c>
      <c r="E30" s="5">
        <f t="shared" si="0"/>
        <v>0.68650910872470661</v>
      </c>
      <c r="F30" s="5">
        <v>329.44</v>
      </c>
      <c r="G30" s="5">
        <f t="shared" si="1"/>
        <v>0.51574934494165958</v>
      </c>
      <c r="H30" s="5">
        <v>418.08</v>
      </c>
      <c r="I30" s="5">
        <f t="shared" si="2"/>
        <v>0.48958582056037947</v>
      </c>
      <c r="J30" s="5">
        <v>1359.7299999999998</v>
      </c>
      <c r="K30" s="5">
        <f t="shared" si="3"/>
        <v>1.0839822574267526</v>
      </c>
      <c r="L30" s="5">
        <f t="shared" si="4"/>
        <v>2412.16</v>
      </c>
      <c r="M30" s="5">
        <f t="shared" si="5"/>
        <v>0.75587018671575434</v>
      </c>
      <c r="N30" s="5">
        <v>0</v>
      </c>
      <c r="O30" s="5">
        <f t="shared" si="6"/>
        <v>0</v>
      </c>
      <c r="P30" s="5">
        <v>0</v>
      </c>
      <c r="Q30" s="5">
        <f t="shared" si="7"/>
        <v>0</v>
      </c>
      <c r="R30" s="12">
        <v>1.85</v>
      </c>
      <c r="S30" s="12">
        <f t="shared" si="8"/>
        <v>0.10305086256357124</v>
      </c>
      <c r="T30" s="12">
        <v>0</v>
      </c>
      <c r="U30" s="12">
        <f t="shared" si="9"/>
        <v>0</v>
      </c>
      <c r="V30" s="12">
        <v>1.27</v>
      </c>
      <c r="W30" s="12">
        <f t="shared" si="10"/>
        <v>2.7259618459784334E-3</v>
      </c>
      <c r="X30" s="12">
        <v>0</v>
      </c>
      <c r="Y30" s="12">
        <f t="shared" si="11"/>
        <v>0</v>
      </c>
      <c r="Z30" s="12">
        <v>1021.6899999999999</v>
      </c>
      <c r="AA30" s="5">
        <f t="shared" si="12"/>
        <v>24.898742012682227</v>
      </c>
      <c r="AB30" s="43">
        <f t="shared" si="15"/>
        <v>1024.81</v>
      </c>
      <c r="AC30" s="5">
        <f t="shared" si="13"/>
        <v>1387.35</v>
      </c>
      <c r="AD30" s="5">
        <f t="shared" si="14"/>
        <v>0.86423017732182994</v>
      </c>
    </row>
    <row r="31" spans="2:32" ht="18" customHeight="1" x14ac:dyDescent="0.3">
      <c r="B31" s="105"/>
      <c r="C31" s="9" t="s">
        <v>32</v>
      </c>
      <c r="D31" s="5">
        <v>5.04</v>
      </c>
      <c r="E31" s="5">
        <f t="shared" si="0"/>
        <v>1.1347630146510515E-2</v>
      </c>
      <c r="F31" s="5">
        <v>2.5299999999999998</v>
      </c>
      <c r="G31" s="5">
        <f t="shared" si="1"/>
        <v>3.9607996682321477E-3</v>
      </c>
      <c r="H31" s="5">
        <v>3.98</v>
      </c>
      <c r="I31" s="5">
        <f t="shared" si="2"/>
        <v>4.6607146140219824E-3</v>
      </c>
      <c r="J31" s="5">
        <v>7.74</v>
      </c>
      <c r="K31" s="5">
        <f t="shared" si="3"/>
        <v>6.1703593158075991E-3</v>
      </c>
      <c r="L31" s="5">
        <f t="shared" si="4"/>
        <v>19.29</v>
      </c>
      <c r="M31" s="5">
        <f t="shared" si="5"/>
        <v>6.044680245815743E-3</v>
      </c>
      <c r="N31" s="5">
        <v>0</v>
      </c>
      <c r="O31" s="5">
        <f t="shared" si="6"/>
        <v>0</v>
      </c>
      <c r="P31" s="5">
        <v>0</v>
      </c>
      <c r="Q31" s="5">
        <f t="shared" si="7"/>
        <v>0</v>
      </c>
      <c r="R31" s="12">
        <v>6.0299999999999994</v>
      </c>
      <c r="S31" s="12">
        <f t="shared" si="8"/>
        <v>0.33589010878828895</v>
      </c>
      <c r="T31" s="12">
        <v>0</v>
      </c>
      <c r="U31" s="12">
        <f t="shared" si="9"/>
        <v>0</v>
      </c>
      <c r="V31" s="12">
        <v>0.32</v>
      </c>
      <c r="W31" s="12">
        <f t="shared" si="10"/>
        <v>6.8685652812055012E-4</v>
      </c>
      <c r="X31" s="12">
        <v>7.68</v>
      </c>
      <c r="Y31" s="12">
        <f t="shared" si="11"/>
        <v>0.34956759217114242</v>
      </c>
      <c r="Z31" s="12">
        <v>0</v>
      </c>
      <c r="AA31" s="5">
        <f t="shared" si="12"/>
        <v>0</v>
      </c>
      <c r="AB31" s="43">
        <f t="shared" si="15"/>
        <v>14.03</v>
      </c>
      <c r="AC31" s="5">
        <f t="shared" si="13"/>
        <v>5.26</v>
      </c>
      <c r="AD31" s="5">
        <f t="shared" si="14"/>
        <v>3.2766430480504751E-3</v>
      </c>
    </row>
    <row r="32" spans="2:32" ht="18" customHeight="1" x14ac:dyDescent="0.3">
      <c r="B32" s="104" t="s">
        <v>33</v>
      </c>
      <c r="C32" s="9" t="s">
        <v>34</v>
      </c>
      <c r="D32" s="5">
        <v>8374.0600000000013</v>
      </c>
      <c r="E32" s="5">
        <f t="shared" si="0"/>
        <v>18.854312639819018</v>
      </c>
      <c r="F32" s="5">
        <v>10291.890000000001</v>
      </c>
      <c r="G32" s="5">
        <f t="shared" si="1"/>
        <v>16.112298220348524</v>
      </c>
      <c r="H32" s="5">
        <v>13804.699999999999</v>
      </c>
      <c r="I32" s="5">
        <f t="shared" si="2"/>
        <v>16.165770611102829</v>
      </c>
      <c r="J32" s="5">
        <v>23406.690000000002</v>
      </c>
      <c r="K32" s="5">
        <f t="shared" si="3"/>
        <v>18.659907970764934</v>
      </c>
      <c r="L32" s="5">
        <f t="shared" si="4"/>
        <v>55877.340000000004</v>
      </c>
      <c r="M32" s="5">
        <f t="shared" si="5"/>
        <v>17.509624327979775</v>
      </c>
      <c r="N32" s="5">
        <v>6496.94</v>
      </c>
      <c r="O32" s="5">
        <f t="shared" si="6"/>
        <v>8.1235013677041756</v>
      </c>
      <c r="P32" s="5">
        <v>0</v>
      </c>
      <c r="Q32" s="5">
        <f t="shared" si="7"/>
        <v>0</v>
      </c>
      <c r="R32" s="12">
        <v>0</v>
      </c>
      <c r="S32" s="12">
        <f t="shared" si="8"/>
        <v>0</v>
      </c>
      <c r="T32" s="12">
        <v>10203.520000000002</v>
      </c>
      <c r="U32" s="12">
        <f t="shared" si="9"/>
        <v>48.509766353918309</v>
      </c>
      <c r="V32" s="12">
        <v>17826.620000000003</v>
      </c>
      <c r="W32" s="12">
        <f t="shared" si="10"/>
        <v>38.263532254138632</v>
      </c>
      <c r="X32" s="12">
        <v>0</v>
      </c>
      <c r="Y32" s="12">
        <f t="shared" si="11"/>
        <v>0</v>
      </c>
      <c r="Z32" s="12">
        <v>0</v>
      </c>
      <c r="AA32" s="5">
        <f t="shared" si="12"/>
        <v>0</v>
      </c>
      <c r="AB32" s="43">
        <f t="shared" si="15"/>
        <v>34527.08</v>
      </c>
      <c r="AC32" s="5">
        <f t="shared" si="13"/>
        <v>21350.260000000002</v>
      </c>
      <c r="AD32" s="5">
        <f t="shared" si="14"/>
        <v>13.299844297161624</v>
      </c>
    </row>
    <row r="33" spans="2:32" ht="18" customHeight="1" x14ac:dyDescent="0.3">
      <c r="B33" s="106"/>
      <c r="C33" s="9" t="s">
        <v>35</v>
      </c>
      <c r="D33" s="5">
        <v>2579.9100000000003</v>
      </c>
      <c r="E33" s="5">
        <f t="shared" si="0"/>
        <v>5.8087032720801481</v>
      </c>
      <c r="F33" s="5">
        <v>3788.58</v>
      </c>
      <c r="G33" s="5">
        <f t="shared" si="1"/>
        <v>5.9311487774983993</v>
      </c>
      <c r="H33" s="5">
        <v>5389.86</v>
      </c>
      <c r="I33" s="5">
        <f t="shared" si="2"/>
        <v>6.3117083591790246</v>
      </c>
      <c r="J33" s="5">
        <v>7309.57</v>
      </c>
      <c r="K33" s="5">
        <f t="shared" si="3"/>
        <v>5.8272187783007432</v>
      </c>
      <c r="L33" s="5">
        <f t="shared" si="4"/>
        <v>19067.919999999998</v>
      </c>
      <c r="M33" s="5">
        <f t="shared" si="5"/>
        <v>5.9750896502226496</v>
      </c>
      <c r="N33" s="5">
        <v>558.25</v>
      </c>
      <c r="O33" s="5">
        <f t="shared" si="6"/>
        <v>0.69801239329913101</v>
      </c>
      <c r="P33" s="5">
        <v>0</v>
      </c>
      <c r="Q33" s="5">
        <f t="shared" si="7"/>
        <v>0</v>
      </c>
      <c r="R33" s="12">
        <v>0</v>
      </c>
      <c r="S33" s="12">
        <f t="shared" si="8"/>
        <v>0</v>
      </c>
      <c r="T33" s="12">
        <v>100.83</v>
      </c>
      <c r="U33" s="12">
        <f t="shared" si="9"/>
        <v>0.47936787907169109</v>
      </c>
      <c r="V33" s="12">
        <v>7625.3300000000008</v>
      </c>
      <c r="W33" s="12">
        <f t="shared" si="10"/>
        <v>16.367211529917107</v>
      </c>
      <c r="X33" s="12">
        <v>162.50000000000003</v>
      </c>
      <c r="Y33" s="12">
        <f t="shared" si="11"/>
        <v>7.3964497041420136</v>
      </c>
      <c r="Z33" s="12">
        <v>0</v>
      </c>
      <c r="AA33" s="5">
        <f t="shared" si="12"/>
        <v>0</v>
      </c>
      <c r="AB33" s="43">
        <f t="shared" si="15"/>
        <v>8446.9100000000017</v>
      </c>
      <c r="AC33" s="5">
        <f t="shared" si="13"/>
        <v>10621.009999999997</v>
      </c>
      <c r="AD33" s="5">
        <f t="shared" si="14"/>
        <v>6.6162088554704486</v>
      </c>
    </row>
    <row r="34" spans="2:32" ht="18" customHeight="1" x14ac:dyDescent="0.3">
      <c r="B34" s="106"/>
      <c r="C34" s="9" t="s">
        <v>33</v>
      </c>
      <c r="D34" s="5">
        <v>6058.16</v>
      </c>
      <c r="E34" s="5">
        <f t="shared" si="0"/>
        <v>13.640031557219073</v>
      </c>
      <c r="F34" s="5">
        <v>10414.35</v>
      </c>
      <c r="G34" s="5">
        <f t="shared" si="1"/>
        <v>16.304013448558681</v>
      </c>
      <c r="H34" s="5">
        <v>12528.299999999997</v>
      </c>
      <c r="I34" s="5">
        <f t="shared" si="2"/>
        <v>14.671063039912461</v>
      </c>
      <c r="J34" s="5">
        <v>20856.700000000004</v>
      </c>
      <c r="K34" s="5">
        <f t="shared" si="3"/>
        <v>16.627045625581964</v>
      </c>
      <c r="L34" s="5">
        <f t="shared" si="4"/>
        <v>49857.51</v>
      </c>
      <c r="M34" s="5">
        <f t="shared" si="5"/>
        <v>15.623261057675524</v>
      </c>
      <c r="N34" s="5">
        <v>9039.9700000000012</v>
      </c>
      <c r="O34" s="5">
        <f t="shared" si="6"/>
        <v>11.303199453743566</v>
      </c>
      <c r="P34" s="5">
        <v>0</v>
      </c>
      <c r="Q34" s="5">
        <f t="shared" si="7"/>
        <v>0</v>
      </c>
      <c r="R34" s="12">
        <v>0</v>
      </c>
      <c r="S34" s="12">
        <f t="shared" si="8"/>
        <v>0</v>
      </c>
      <c r="T34" s="12">
        <v>4419.84</v>
      </c>
      <c r="U34" s="12">
        <f t="shared" si="9"/>
        <v>21.012886309989323</v>
      </c>
      <c r="V34" s="12">
        <v>5763.14</v>
      </c>
      <c r="W34" s="12">
        <f t="shared" si="10"/>
        <v>12.370157285852086</v>
      </c>
      <c r="X34" s="12">
        <v>54.25</v>
      </c>
      <c r="Y34" s="12">
        <f t="shared" si="11"/>
        <v>2.4692762858443329</v>
      </c>
      <c r="Z34" s="12">
        <v>1434.34</v>
      </c>
      <c r="AA34" s="5">
        <f t="shared" si="12"/>
        <v>34.955085807310063</v>
      </c>
      <c r="AB34" s="43">
        <f t="shared" si="15"/>
        <v>20711.54</v>
      </c>
      <c r="AC34" s="5">
        <f t="shared" si="13"/>
        <v>29145.97</v>
      </c>
      <c r="AD34" s="5">
        <f t="shared" si="14"/>
        <v>18.156072239389296</v>
      </c>
    </row>
    <row r="35" spans="2:32" ht="18" customHeight="1" x14ac:dyDescent="0.3">
      <c r="B35" s="106"/>
      <c r="C35" s="9" t="s">
        <v>36</v>
      </c>
      <c r="D35" s="5">
        <v>5322.4000000000015</v>
      </c>
      <c r="E35" s="5">
        <f t="shared" si="0"/>
        <v>11.983457676941979</v>
      </c>
      <c r="F35" s="5">
        <v>11012.490000000005</v>
      </c>
      <c r="G35" s="5">
        <f t="shared" si="1"/>
        <v>17.240421635735125</v>
      </c>
      <c r="H35" s="5">
        <v>15522.37</v>
      </c>
      <c r="I35" s="5">
        <f t="shared" si="2"/>
        <v>18.177220277200099</v>
      </c>
      <c r="J35" s="5">
        <v>19683.32</v>
      </c>
      <c r="K35" s="5">
        <f t="shared" si="3"/>
        <v>15.691622342121708</v>
      </c>
      <c r="L35" s="5">
        <f t="shared" si="4"/>
        <v>51540.580000000009</v>
      </c>
      <c r="M35" s="5">
        <f t="shared" si="5"/>
        <v>16.150664892891967</v>
      </c>
      <c r="N35" s="5">
        <v>14738.78</v>
      </c>
      <c r="O35" s="5">
        <f t="shared" si="6"/>
        <v>18.428752534006925</v>
      </c>
      <c r="P35" s="5">
        <v>0</v>
      </c>
      <c r="Q35" s="5">
        <f t="shared" si="7"/>
        <v>0</v>
      </c>
      <c r="R35" s="12">
        <v>0</v>
      </c>
      <c r="S35" s="12">
        <f t="shared" si="8"/>
        <v>0</v>
      </c>
      <c r="T35" s="12">
        <v>3188.18</v>
      </c>
      <c r="U35" s="12">
        <f t="shared" si="9"/>
        <v>15.157305213714015</v>
      </c>
      <c r="V35" s="12">
        <v>647.1</v>
      </c>
      <c r="W35" s="12">
        <f t="shared" si="10"/>
        <v>1.388952685458775</v>
      </c>
      <c r="X35" s="12">
        <v>211.75999999999996</v>
      </c>
      <c r="Y35" s="12">
        <f t="shared" si="11"/>
        <v>9.6385980883022295</v>
      </c>
      <c r="Z35" s="12">
        <v>0</v>
      </c>
      <c r="AA35" s="5">
        <f t="shared" si="12"/>
        <v>0</v>
      </c>
      <c r="AB35" s="43">
        <f t="shared" si="15"/>
        <v>18785.819999999996</v>
      </c>
      <c r="AC35" s="5">
        <f t="shared" si="13"/>
        <v>32754.760000000013</v>
      </c>
      <c r="AD35" s="5">
        <f t="shared" si="14"/>
        <v>20.404117232806428</v>
      </c>
    </row>
    <row r="36" spans="2:32" ht="18" customHeight="1" x14ac:dyDescent="0.3">
      <c r="B36" s="105"/>
      <c r="C36" s="9" t="s">
        <v>37</v>
      </c>
      <c r="D36" s="5">
        <v>8896.56</v>
      </c>
      <c r="E36" s="5">
        <f t="shared" si="0"/>
        <v>20.030728661952296</v>
      </c>
      <c r="F36" s="5">
        <v>13258.269999999999</v>
      </c>
      <c r="G36" s="5">
        <f t="shared" si="1"/>
        <v>20.756265382344754</v>
      </c>
      <c r="H36" s="5">
        <v>18939.790000000005</v>
      </c>
      <c r="I36" s="5">
        <f t="shared" si="2"/>
        <v>22.179134683293324</v>
      </c>
      <c r="J36" s="5">
        <v>20849.729999999996</v>
      </c>
      <c r="K36" s="5">
        <f t="shared" si="3"/>
        <v>16.621489113381543</v>
      </c>
      <c r="L36" s="5">
        <f t="shared" si="4"/>
        <v>61944.35</v>
      </c>
      <c r="M36" s="5">
        <f t="shared" si="5"/>
        <v>19.410771839548801</v>
      </c>
      <c r="N36" s="5">
        <v>16234.14</v>
      </c>
      <c r="O36" s="5">
        <f t="shared" si="6"/>
        <v>20.298487979495125</v>
      </c>
      <c r="P36" s="5">
        <v>2062.21</v>
      </c>
      <c r="Q36" s="5">
        <f t="shared" si="7"/>
        <v>71.166641359413603</v>
      </c>
      <c r="R36" s="12">
        <v>0</v>
      </c>
      <c r="S36" s="12">
        <f t="shared" si="8"/>
        <v>0</v>
      </c>
      <c r="T36" s="12">
        <v>3121.5800000000004</v>
      </c>
      <c r="U36" s="12">
        <f t="shared" si="9"/>
        <v>14.840674243306653</v>
      </c>
      <c r="V36" s="12">
        <v>6835.0700000000006</v>
      </c>
      <c r="W36" s="12">
        <f t="shared" si="10"/>
        <v>14.670976405190403</v>
      </c>
      <c r="X36" s="12">
        <v>76.449999999999989</v>
      </c>
      <c r="Y36" s="12">
        <f t="shared" si="11"/>
        <v>3.479745106964041</v>
      </c>
      <c r="Z36" s="12">
        <v>473.08</v>
      </c>
      <c r="AA36" s="5">
        <f t="shared" si="12"/>
        <v>11.529032163728438</v>
      </c>
      <c r="AB36" s="43">
        <f t="shared" si="15"/>
        <v>28802.530000000002</v>
      </c>
      <c r="AC36" s="5">
        <f t="shared" si="13"/>
        <v>33141.819999999992</v>
      </c>
      <c r="AD36" s="5">
        <f t="shared" si="14"/>
        <v>20.645230818011438</v>
      </c>
    </row>
    <row r="37" spans="2:32" s="11" customFormat="1" ht="18" customHeight="1" x14ac:dyDescent="0.25">
      <c r="B37" s="107" t="s">
        <v>54</v>
      </c>
      <c r="C37" s="108"/>
      <c r="D37" s="10">
        <f t="shared" ref="D37:N37" si="16">SUM(D5:D36)</f>
        <v>44414.559999999998</v>
      </c>
      <c r="E37" s="10">
        <f t="shared" si="16"/>
        <v>100.00000000000001</v>
      </c>
      <c r="F37" s="10">
        <f>SUM(F5:F36)</f>
        <v>63875.990000000005</v>
      </c>
      <c r="G37" s="10">
        <f t="shared" si="16"/>
        <v>99.999999999999986</v>
      </c>
      <c r="H37" s="10">
        <f>SUM(H5:H36)</f>
        <v>85394.63</v>
      </c>
      <c r="I37" s="10">
        <f t="shared" si="16"/>
        <v>100.00000000000001</v>
      </c>
      <c r="J37" s="10">
        <f t="shared" si="16"/>
        <v>125438.40000000001</v>
      </c>
      <c r="K37" s="10">
        <f t="shared" si="16"/>
        <v>100</v>
      </c>
      <c r="L37" s="10">
        <f>SUM(L5:L36)</f>
        <v>319123.58</v>
      </c>
      <c r="M37" s="10">
        <f t="shared" si="16"/>
        <v>100</v>
      </c>
      <c r="N37" s="10">
        <f t="shared" si="16"/>
        <v>79977.090000000011</v>
      </c>
      <c r="O37" s="10">
        <f t="shared" ref="O37:AD37" si="17">SUM(O5:O36)</f>
        <v>99.999999999999972</v>
      </c>
      <c r="P37" s="10">
        <f t="shared" si="17"/>
        <v>2897.7200000000003</v>
      </c>
      <c r="Q37" s="10">
        <f t="shared" si="17"/>
        <v>100</v>
      </c>
      <c r="R37" s="10">
        <f t="shared" si="17"/>
        <v>1795.23</v>
      </c>
      <c r="S37" s="10">
        <f t="shared" si="17"/>
        <v>100.00000000000001</v>
      </c>
      <c r="T37" s="10">
        <f t="shared" si="17"/>
        <v>21033.950000000004</v>
      </c>
      <c r="U37" s="10">
        <f t="shared" si="17"/>
        <v>99.999999999999986</v>
      </c>
      <c r="V37" s="10">
        <f t="shared" si="17"/>
        <v>46589.060000000005</v>
      </c>
      <c r="W37" s="10">
        <f t="shared" si="17"/>
        <v>100</v>
      </c>
      <c r="X37" s="10">
        <f t="shared" si="17"/>
        <v>2197</v>
      </c>
      <c r="Y37" s="10">
        <f t="shared" si="17"/>
        <v>100.00000000000001</v>
      </c>
      <c r="Z37" s="10">
        <f t="shared" si="17"/>
        <v>4103.38</v>
      </c>
      <c r="AA37" s="10">
        <f t="shared" si="17"/>
        <v>99.999999999999972</v>
      </c>
      <c r="AB37" s="44">
        <f t="shared" si="17"/>
        <v>158593.43000000002</v>
      </c>
      <c r="AC37" s="10">
        <f t="shared" si="17"/>
        <v>160530.15000000002</v>
      </c>
      <c r="AD37" s="10">
        <f t="shared" si="17"/>
        <v>100</v>
      </c>
      <c r="AF37" s="2"/>
    </row>
    <row r="38" spans="2:32" ht="18" customHeight="1" x14ac:dyDescent="0.25">
      <c r="L38" s="74">
        <f>+J37+H37+F37+D37-L37</f>
        <v>0</v>
      </c>
    </row>
    <row r="39" spans="2:32" ht="6" customHeight="1" thickBot="1" x14ac:dyDescent="0.3"/>
    <row r="40" spans="2:32" x14ac:dyDescent="0.25">
      <c r="B40" s="30" t="s">
        <v>62</v>
      </c>
      <c r="C40" s="31"/>
      <c r="D40" s="31"/>
      <c r="E40" s="31"/>
      <c r="F40" s="31"/>
      <c r="G40" s="31"/>
      <c r="H40" s="31"/>
      <c r="I40" s="31"/>
      <c r="J40" s="31"/>
      <c r="K40" s="31"/>
      <c r="L40" s="32"/>
      <c r="M40" s="21"/>
      <c r="N40" s="21"/>
      <c r="AB40" s="2">
        <f>+AB37+AC37</f>
        <v>319123.58000000007</v>
      </c>
    </row>
    <row r="41" spans="2:32" x14ac:dyDescent="0.25">
      <c r="B41" s="33" t="s">
        <v>63</v>
      </c>
      <c r="C41" s="34"/>
      <c r="D41" s="34"/>
      <c r="E41" s="34"/>
      <c r="F41" s="34"/>
      <c r="G41" s="34"/>
      <c r="H41" s="34"/>
      <c r="I41" s="34"/>
      <c r="J41" s="34"/>
      <c r="K41" s="34"/>
      <c r="L41" s="35"/>
      <c r="N41" s="21"/>
    </row>
    <row r="42" spans="2:32" x14ac:dyDescent="0.25">
      <c r="B42" s="33" t="s">
        <v>64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N42" s="21"/>
    </row>
    <row r="43" spans="2:32" x14ac:dyDescent="0.25">
      <c r="B43" s="33" t="s">
        <v>61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N43" s="21"/>
    </row>
    <row r="44" spans="2:32" x14ac:dyDescent="0.25">
      <c r="B44" s="33" t="s">
        <v>65</v>
      </c>
      <c r="C44" s="34"/>
      <c r="D44" s="34"/>
      <c r="E44" s="34"/>
      <c r="F44" s="34"/>
      <c r="G44" s="34"/>
      <c r="H44" s="34"/>
      <c r="I44" s="34"/>
      <c r="J44" s="34"/>
      <c r="K44" s="34"/>
      <c r="L44" s="35"/>
      <c r="N44" s="21"/>
    </row>
    <row r="45" spans="2:32" ht="17.25" thickBot="1" x14ac:dyDescent="0.3">
      <c r="B45" s="89" t="s">
        <v>66</v>
      </c>
      <c r="C45" s="90"/>
      <c r="D45" s="90"/>
      <c r="E45" s="90"/>
      <c r="F45" s="90"/>
      <c r="G45" s="90"/>
      <c r="H45" s="90"/>
      <c r="I45" s="90"/>
      <c r="J45" s="90"/>
      <c r="K45" s="90"/>
      <c r="L45" s="91"/>
      <c r="N45" s="21"/>
    </row>
    <row r="46" spans="2:32" ht="6" customHeight="1" x14ac:dyDescent="0.2">
      <c r="B46" s="21"/>
      <c r="N46" s="21"/>
    </row>
    <row r="47" spans="2:32" x14ac:dyDescent="0.2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2:32" x14ac:dyDescent="0.2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</sheetData>
  <mergeCells count="25">
    <mergeCell ref="R3:S3"/>
    <mergeCell ref="J3:K3"/>
    <mergeCell ref="N3:O3"/>
    <mergeCell ref="B2:AD2"/>
    <mergeCell ref="AC3:AD3"/>
    <mergeCell ref="V3:W3"/>
    <mergeCell ref="T3:U3"/>
    <mergeCell ref="B3:B4"/>
    <mergeCell ref="C3:C4"/>
    <mergeCell ref="D3:E3"/>
    <mergeCell ref="X3:Y3"/>
    <mergeCell ref="P3:Q3"/>
    <mergeCell ref="F3:G3"/>
    <mergeCell ref="H3:I3"/>
    <mergeCell ref="L3:M3"/>
    <mergeCell ref="Z3:AA3"/>
    <mergeCell ref="B6:B7"/>
    <mergeCell ref="B8:B10"/>
    <mergeCell ref="B15:B24"/>
    <mergeCell ref="B25:B27"/>
    <mergeCell ref="B45:L45"/>
    <mergeCell ref="B37:C37"/>
    <mergeCell ref="B28:B31"/>
    <mergeCell ref="B32:B36"/>
    <mergeCell ref="B11:B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39"/>
  <sheetViews>
    <sheetView zoomScale="86" zoomScaleNormal="86" workbookViewId="0">
      <pane xSplit="3" ySplit="3" topLeftCell="D25" activePane="bottomRight" state="frozen"/>
      <selection pane="topRight" activeCell="D1" sqref="D1"/>
      <selection pane="bottomLeft" activeCell="A5" sqref="A5"/>
      <selection pane="bottomRight" activeCell="S37" sqref="S37"/>
    </sheetView>
  </sheetViews>
  <sheetFormatPr baseColWidth="10" defaultColWidth="11.42578125" defaultRowHeight="16.5" x14ac:dyDescent="0.3"/>
  <cols>
    <col min="1" max="1" width="1" style="16" customWidth="1"/>
    <col min="2" max="2" width="13.7109375" style="16" bestFit="1" customWidth="1"/>
    <col min="3" max="3" width="27.85546875" style="16" bestFit="1" customWidth="1"/>
    <col min="4" max="4" width="12.85546875" style="38" customWidth="1"/>
    <col min="5" max="13" width="9.7109375" style="38" customWidth="1"/>
    <col min="14" max="14" width="11.5703125" style="38" customWidth="1"/>
    <col min="15" max="17" width="9.7109375" style="38" customWidth="1"/>
    <col min="18" max="19" width="11.7109375" style="38" customWidth="1"/>
    <col min="20" max="16384" width="11.42578125" style="16"/>
  </cols>
  <sheetData>
    <row r="1" spans="2:19" ht="4.5" customHeight="1" x14ac:dyDescent="0.3"/>
    <row r="2" spans="2:19" ht="18" customHeight="1" x14ac:dyDescent="0.3">
      <c r="B2" s="119" t="s">
        <v>38</v>
      </c>
      <c r="C2" s="119" t="s">
        <v>39</v>
      </c>
      <c r="D2" s="123" t="s">
        <v>48</v>
      </c>
      <c r="E2" s="124"/>
      <c r="F2" s="123" t="s">
        <v>81</v>
      </c>
      <c r="G2" s="124"/>
      <c r="H2" s="123" t="s">
        <v>49</v>
      </c>
      <c r="I2" s="124"/>
      <c r="J2" s="123" t="s">
        <v>50</v>
      </c>
      <c r="K2" s="124"/>
      <c r="L2" s="123" t="s">
        <v>55</v>
      </c>
      <c r="M2" s="124"/>
      <c r="N2" s="123" t="s">
        <v>51</v>
      </c>
      <c r="O2" s="124"/>
      <c r="P2" s="123" t="s">
        <v>79</v>
      </c>
      <c r="Q2" s="124"/>
      <c r="R2" s="118" t="s">
        <v>52</v>
      </c>
      <c r="S2" s="118"/>
    </row>
    <row r="3" spans="2:19" ht="18" customHeight="1" x14ac:dyDescent="0.3">
      <c r="B3" s="119"/>
      <c r="C3" s="119"/>
      <c r="D3" s="39" t="s">
        <v>40</v>
      </c>
      <c r="E3" s="39" t="s">
        <v>41</v>
      </c>
      <c r="F3" s="39" t="s">
        <v>40</v>
      </c>
      <c r="G3" s="39" t="s">
        <v>41</v>
      </c>
      <c r="H3" s="39" t="s">
        <v>40</v>
      </c>
      <c r="I3" s="39" t="s">
        <v>41</v>
      </c>
      <c r="J3" s="39" t="s">
        <v>40</v>
      </c>
      <c r="K3" s="39" t="s">
        <v>41</v>
      </c>
      <c r="L3" s="39" t="s">
        <v>40</v>
      </c>
      <c r="M3" s="39" t="s">
        <v>41</v>
      </c>
      <c r="N3" s="39" t="s">
        <v>40</v>
      </c>
      <c r="O3" s="39" t="s">
        <v>41</v>
      </c>
      <c r="P3" s="39" t="s">
        <v>40</v>
      </c>
      <c r="Q3" s="39" t="s">
        <v>41</v>
      </c>
      <c r="R3" s="39" t="s">
        <v>40</v>
      </c>
      <c r="S3" s="39" t="s">
        <v>41</v>
      </c>
    </row>
    <row r="4" spans="2:19" s="37" customFormat="1" ht="18" customHeight="1" x14ac:dyDescent="0.3">
      <c r="B4" s="13" t="s">
        <v>5</v>
      </c>
      <c r="C4" s="13" t="s">
        <v>6</v>
      </c>
      <c r="D4" s="40">
        <v>0</v>
      </c>
      <c r="E4" s="40">
        <f t="shared" ref="E4:E35" si="0">(D4/$D$36)*100</f>
        <v>0</v>
      </c>
      <c r="F4" s="40">
        <v>0</v>
      </c>
      <c r="G4" s="40">
        <f t="shared" ref="G4:G35" si="1">(F4/$F$36)*100</f>
        <v>0</v>
      </c>
      <c r="H4" s="40">
        <v>5578.28</v>
      </c>
      <c r="I4" s="40">
        <f t="shared" ref="I4:I35" si="2">(H4/$H$36)*100</f>
        <v>16.393701819468493</v>
      </c>
      <c r="J4" s="40">
        <v>0</v>
      </c>
      <c r="K4" s="40">
        <f t="shared" ref="K4:K35" si="3">(J4/$J$36)*100</f>
        <v>0</v>
      </c>
      <c r="L4" s="40">
        <v>0</v>
      </c>
      <c r="M4" s="40">
        <f t="shared" ref="M4:M35" si="4">(L4/$L$36)*100</f>
        <v>0</v>
      </c>
      <c r="N4" s="40">
        <v>0</v>
      </c>
      <c r="O4" s="40">
        <f t="shared" ref="O4:O35" si="5">(N4/$N$36)*100</f>
        <v>0</v>
      </c>
      <c r="P4" s="40">
        <v>0</v>
      </c>
      <c r="Q4" s="40">
        <f>(P4/$P$36)*100</f>
        <v>0</v>
      </c>
      <c r="R4" s="40">
        <f>D4+F4+H4+J4+L4+N4+P4</f>
        <v>5578.28</v>
      </c>
      <c r="S4" s="40">
        <f t="shared" ref="S4:S35" si="6">(R4/$R$36)*100</f>
        <v>0.85205290069507256</v>
      </c>
    </row>
    <row r="5" spans="2:19" s="37" customFormat="1" ht="18" customHeight="1" x14ac:dyDescent="0.3">
      <c r="B5" s="120" t="s">
        <v>7</v>
      </c>
      <c r="C5" s="13" t="s">
        <v>8</v>
      </c>
      <c r="D5" s="40">
        <v>4141.0600000000004</v>
      </c>
      <c r="E5" s="40">
        <f t="shared" si="0"/>
        <v>1.5503959555057412</v>
      </c>
      <c r="F5" s="40">
        <v>0</v>
      </c>
      <c r="G5" s="40">
        <f t="shared" si="1"/>
        <v>0</v>
      </c>
      <c r="H5" s="40">
        <v>512.13</v>
      </c>
      <c r="I5" s="40">
        <f t="shared" si="2"/>
        <v>1.5050708305793901</v>
      </c>
      <c r="J5" s="40">
        <v>0</v>
      </c>
      <c r="K5" s="40">
        <f t="shared" si="3"/>
        <v>0</v>
      </c>
      <c r="L5" s="40">
        <v>17.989999999999998</v>
      </c>
      <c r="M5" s="40">
        <f t="shared" si="4"/>
        <v>2.1919681607790977E-2</v>
      </c>
      <c r="N5" s="40">
        <v>0</v>
      </c>
      <c r="O5" s="40">
        <f t="shared" si="5"/>
        <v>0</v>
      </c>
      <c r="P5" s="40">
        <v>369.28</v>
      </c>
      <c r="Q5" s="40">
        <f t="shared" ref="Q5:Q35" si="7">(P5/$P$36)*100</f>
        <v>1.1250887354024548</v>
      </c>
      <c r="R5" s="40">
        <f t="shared" ref="R5:R35" si="8">D5+F5+H5+J5+L5+N5+P5</f>
        <v>5040.46</v>
      </c>
      <c r="S5" s="40">
        <f t="shared" si="6"/>
        <v>0.76990372728466228</v>
      </c>
    </row>
    <row r="6" spans="2:19" s="37" customFormat="1" ht="18" customHeight="1" x14ac:dyDescent="0.3">
      <c r="B6" s="122"/>
      <c r="C6" s="13" t="s">
        <v>7</v>
      </c>
      <c r="D6" s="40">
        <v>0</v>
      </c>
      <c r="E6" s="40">
        <f t="shared" si="0"/>
        <v>0</v>
      </c>
      <c r="F6" s="40">
        <v>0</v>
      </c>
      <c r="G6" s="40">
        <f t="shared" si="1"/>
        <v>0</v>
      </c>
      <c r="H6" s="40">
        <v>0</v>
      </c>
      <c r="I6" s="40">
        <f t="shared" si="2"/>
        <v>0</v>
      </c>
      <c r="J6" s="40">
        <v>0</v>
      </c>
      <c r="K6" s="40">
        <f t="shared" si="3"/>
        <v>0</v>
      </c>
      <c r="L6" s="40">
        <v>0</v>
      </c>
      <c r="M6" s="40">
        <f t="shared" si="4"/>
        <v>0</v>
      </c>
      <c r="N6" s="40">
        <v>0</v>
      </c>
      <c r="O6" s="40">
        <f t="shared" si="5"/>
        <v>0</v>
      </c>
      <c r="P6" s="40">
        <v>0</v>
      </c>
      <c r="Q6" s="40">
        <f t="shared" si="7"/>
        <v>0</v>
      </c>
      <c r="R6" s="40">
        <f t="shared" si="8"/>
        <v>0</v>
      </c>
      <c r="S6" s="40">
        <f t="shared" si="6"/>
        <v>0</v>
      </c>
    </row>
    <row r="7" spans="2:19" s="37" customFormat="1" ht="18" customHeight="1" x14ac:dyDescent="0.3">
      <c r="B7" s="120" t="s">
        <v>9</v>
      </c>
      <c r="C7" s="13" t="s">
        <v>10</v>
      </c>
      <c r="D7" s="40">
        <v>0</v>
      </c>
      <c r="E7" s="40">
        <f t="shared" si="0"/>
        <v>0</v>
      </c>
      <c r="F7" s="40">
        <v>0</v>
      </c>
      <c r="G7" s="40">
        <f t="shared" si="1"/>
        <v>0</v>
      </c>
      <c r="H7" s="40">
        <v>7.31</v>
      </c>
      <c r="I7" s="40">
        <f t="shared" si="2"/>
        <v>2.1482958958731847E-2</v>
      </c>
      <c r="J7" s="40">
        <v>0</v>
      </c>
      <c r="K7" s="40">
        <f t="shared" si="3"/>
        <v>0</v>
      </c>
      <c r="L7" s="40">
        <v>0</v>
      </c>
      <c r="M7" s="40">
        <f t="shared" si="4"/>
        <v>0</v>
      </c>
      <c r="N7" s="40">
        <v>0</v>
      </c>
      <c r="O7" s="40">
        <f t="shared" si="5"/>
        <v>0</v>
      </c>
      <c r="P7" s="40">
        <v>51.58</v>
      </c>
      <c r="Q7" s="40">
        <f t="shared" si="7"/>
        <v>0.15714925523196119</v>
      </c>
      <c r="R7" s="40">
        <f t="shared" si="8"/>
        <v>58.89</v>
      </c>
      <c r="S7" s="40">
        <f t="shared" si="6"/>
        <v>8.9951374477317061E-3</v>
      </c>
    </row>
    <row r="8" spans="2:19" s="37" customFormat="1" ht="18" customHeight="1" x14ac:dyDescent="0.3">
      <c r="B8" s="121"/>
      <c r="C8" s="13" t="s">
        <v>11</v>
      </c>
      <c r="D8" s="40">
        <v>0</v>
      </c>
      <c r="E8" s="40">
        <f t="shared" si="0"/>
        <v>0</v>
      </c>
      <c r="F8" s="40">
        <v>0</v>
      </c>
      <c r="G8" s="40">
        <f t="shared" si="1"/>
        <v>0</v>
      </c>
      <c r="H8" s="40">
        <v>6791.84</v>
      </c>
      <c r="I8" s="40">
        <f t="shared" si="2"/>
        <v>19.960166891145462</v>
      </c>
      <c r="J8" s="40">
        <v>0</v>
      </c>
      <c r="K8" s="40">
        <f t="shared" si="3"/>
        <v>0</v>
      </c>
      <c r="L8" s="40">
        <v>0</v>
      </c>
      <c r="M8" s="40">
        <f t="shared" si="4"/>
        <v>0</v>
      </c>
      <c r="N8" s="40">
        <v>0</v>
      </c>
      <c r="O8" s="40">
        <f t="shared" si="5"/>
        <v>0</v>
      </c>
      <c r="P8" s="40">
        <v>52.54</v>
      </c>
      <c r="Q8" s="40">
        <f t="shared" si="7"/>
        <v>0.16007409596524313</v>
      </c>
      <c r="R8" s="40">
        <f t="shared" si="8"/>
        <v>6844.38</v>
      </c>
      <c r="S8" s="40">
        <f t="shared" si="6"/>
        <v>1.0454430097555774</v>
      </c>
    </row>
    <row r="9" spans="2:19" s="37" customFormat="1" ht="18" customHeight="1" x14ac:dyDescent="0.3">
      <c r="B9" s="122"/>
      <c r="C9" s="13" t="s">
        <v>12</v>
      </c>
      <c r="D9" s="40">
        <v>30052.45</v>
      </c>
      <c r="E9" s="40">
        <f t="shared" si="0"/>
        <v>11.2515145718822</v>
      </c>
      <c r="F9" s="40">
        <v>0</v>
      </c>
      <c r="G9" s="40">
        <f t="shared" si="1"/>
        <v>0</v>
      </c>
      <c r="H9" s="40">
        <v>1632.26</v>
      </c>
      <c r="I9" s="40">
        <f t="shared" si="2"/>
        <v>4.79695958823251</v>
      </c>
      <c r="J9" s="40">
        <v>0</v>
      </c>
      <c r="K9" s="40">
        <f t="shared" si="3"/>
        <v>0</v>
      </c>
      <c r="L9" s="40">
        <v>1116.58</v>
      </c>
      <c r="M9" s="40">
        <f t="shared" si="4"/>
        <v>1.3604823840815592</v>
      </c>
      <c r="N9" s="40">
        <v>576.22</v>
      </c>
      <c r="O9" s="40">
        <f t="shared" si="5"/>
        <v>0.39631580775430097</v>
      </c>
      <c r="P9" s="40">
        <v>779.27</v>
      </c>
      <c r="Q9" s="40">
        <f t="shared" si="7"/>
        <v>2.3742089981506473</v>
      </c>
      <c r="R9" s="40">
        <f t="shared" si="8"/>
        <v>34156.78</v>
      </c>
      <c r="S9" s="40">
        <f t="shared" si="6"/>
        <v>5.2172683116307255</v>
      </c>
    </row>
    <row r="10" spans="2:19" s="37" customFormat="1" ht="18" customHeight="1" x14ac:dyDescent="0.3">
      <c r="B10" s="120" t="s">
        <v>0</v>
      </c>
      <c r="C10" s="13" t="s">
        <v>1</v>
      </c>
      <c r="D10" s="40">
        <v>15.77</v>
      </c>
      <c r="E10" s="40">
        <f t="shared" si="0"/>
        <v>5.9042236090096579E-3</v>
      </c>
      <c r="F10" s="40">
        <v>0</v>
      </c>
      <c r="G10" s="40">
        <f t="shared" si="1"/>
        <v>0</v>
      </c>
      <c r="H10" s="40">
        <v>4222.66</v>
      </c>
      <c r="I10" s="40">
        <f t="shared" si="2"/>
        <v>12.409744388054531</v>
      </c>
      <c r="J10" s="40">
        <v>0</v>
      </c>
      <c r="K10" s="40">
        <f t="shared" si="3"/>
        <v>0</v>
      </c>
      <c r="L10" s="40">
        <v>199.67</v>
      </c>
      <c r="M10" s="40">
        <f t="shared" si="4"/>
        <v>0.2432853155435033</v>
      </c>
      <c r="N10" s="40">
        <v>15907.94</v>
      </c>
      <c r="O10" s="40">
        <f t="shared" si="5"/>
        <v>10.94125176288042</v>
      </c>
      <c r="P10" s="40">
        <v>2784.46</v>
      </c>
      <c r="Q10" s="40">
        <f t="shared" si="7"/>
        <v>8.4834396127023393</v>
      </c>
      <c r="R10" s="40">
        <f t="shared" si="8"/>
        <v>23130.5</v>
      </c>
      <c r="S10" s="40">
        <f t="shared" si="6"/>
        <v>3.5330620943243041</v>
      </c>
    </row>
    <row r="11" spans="2:19" ht="18" customHeight="1" x14ac:dyDescent="0.3">
      <c r="B11" s="121"/>
      <c r="C11" s="1" t="s">
        <v>2</v>
      </c>
      <c r="D11" s="5">
        <v>0</v>
      </c>
      <c r="E11" s="5">
        <f t="shared" si="0"/>
        <v>0</v>
      </c>
      <c r="F11" s="40">
        <v>0</v>
      </c>
      <c r="G11" s="5">
        <f t="shared" si="1"/>
        <v>0</v>
      </c>
      <c r="H11" s="5">
        <v>3103.4</v>
      </c>
      <c r="I11" s="5">
        <f t="shared" si="2"/>
        <v>9.1204124257904802</v>
      </c>
      <c r="J11" s="40">
        <v>0</v>
      </c>
      <c r="K11" s="5">
        <f t="shared" si="3"/>
        <v>0</v>
      </c>
      <c r="L11" s="5">
        <v>0</v>
      </c>
      <c r="M11" s="5">
        <f t="shared" si="4"/>
        <v>0</v>
      </c>
      <c r="N11" s="5">
        <v>0</v>
      </c>
      <c r="O11" s="5">
        <f t="shared" si="5"/>
        <v>0</v>
      </c>
      <c r="P11" s="5">
        <v>35.369999999999997</v>
      </c>
      <c r="Q11" s="5">
        <f t="shared" si="7"/>
        <v>0.10776210076685667</v>
      </c>
      <c r="R11" s="5">
        <f t="shared" si="8"/>
        <v>3138.77</v>
      </c>
      <c r="S11" s="5">
        <f t="shared" si="6"/>
        <v>0.4794305920668509</v>
      </c>
    </row>
    <row r="12" spans="2:19" s="37" customFormat="1" ht="18" customHeight="1" x14ac:dyDescent="0.3">
      <c r="B12" s="121"/>
      <c r="C12" s="13" t="s">
        <v>3</v>
      </c>
      <c r="D12" s="40">
        <v>21.45</v>
      </c>
      <c r="E12" s="40">
        <f t="shared" si="0"/>
        <v>8.0307924168203648E-3</v>
      </c>
      <c r="F12" s="40">
        <v>0</v>
      </c>
      <c r="G12" s="40">
        <f t="shared" si="1"/>
        <v>0</v>
      </c>
      <c r="H12" s="40">
        <v>3.18</v>
      </c>
      <c r="I12" s="40">
        <f t="shared" si="2"/>
        <v>9.3455279738395725E-3</v>
      </c>
      <c r="J12" s="40">
        <v>0</v>
      </c>
      <c r="K12" s="40">
        <f t="shared" si="3"/>
        <v>0</v>
      </c>
      <c r="L12" s="40">
        <v>0</v>
      </c>
      <c r="M12" s="40">
        <f t="shared" si="4"/>
        <v>0</v>
      </c>
      <c r="N12" s="5">
        <v>0</v>
      </c>
      <c r="O12" s="40">
        <f t="shared" si="5"/>
        <v>0</v>
      </c>
      <c r="P12" s="40">
        <v>923.28</v>
      </c>
      <c r="Q12" s="40">
        <f t="shared" si="7"/>
        <v>2.8129655752339109</v>
      </c>
      <c r="R12" s="40">
        <f t="shared" si="8"/>
        <v>947.91</v>
      </c>
      <c r="S12" s="40">
        <f t="shared" si="6"/>
        <v>0.14478826181150214</v>
      </c>
    </row>
    <row r="13" spans="2:19" s="37" customFormat="1" ht="18" customHeight="1" x14ac:dyDescent="0.3">
      <c r="B13" s="122"/>
      <c r="C13" s="13" t="s">
        <v>4</v>
      </c>
      <c r="D13" s="40">
        <v>0</v>
      </c>
      <c r="E13" s="40">
        <f t="shared" si="0"/>
        <v>0</v>
      </c>
      <c r="F13" s="40">
        <v>0</v>
      </c>
      <c r="G13" s="40">
        <f t="shared" si="1"/>
        <v>0</v>
      </c>
      <c r="H13" s="40">
        <v>7.14</v>
      </c>
      <c r="I13" s="40">
        <f t="shared" si="2"/>
        <v>2.0983355262017153E-2</v>
      </c>
      <c r="J13" s="40">
        <v>0</v>
      </c>
      <c r="K13" s="40">
        <f t="shared" si="3"/>
        <v>0</v>
      </c>
      <c r="L13" s="40">
        <v>1640.12</v>
      </c>
      <c r="M13" s="40">
        <f t="shared" si="4"/>
        <v>1.9983828904152383</v>
      </c>
      <c r="N13" s="5">
        <v>0</v>
      </c>
      <c r="O13" s="40">
        <f t="shared" si="5"/>
        <v>0</v>
      </c>
      <c r="P13" s="40">
        <v>844.25</v>
      </c>
      <c r="Q13" s="40">
        <f t="shared" si="7"/>
        <v>2.5721841552846691</v>
      </c>
      <c r="R13" s="40">
        <f t="shared" si="8"/>
        <v>2491.5100000000002</v>
      </c>
      <c r="S13" s="40">
        <f t="shared" si="6"/>
        <v>0.38056503485138438</v>
      </c>
    </row>
    <row r="14" spans="2:19" ht="18" customHeight="1" x14ac:dyDescent="0.3">
      <c r="B14" s="120" t="s">
        <v>13</v>
      </c>
      <c r="C14" s="1" t="s">
        <v>14</v>
      </c>
      <c r="D14" s="5">
        <v>0</v>
      </c>
      <c r="E14" s="5">
        <f t="shared" si="0"/>
        <v>0</v>
      </c>
      <c r="F14" s="40">
        <v>0</v>
      </c>
      <c r="G14" s="5">
        <f t="shared" si="1"/>
        <v>0</v>
      </c>
      <c r="H14" s="5">
        <v>0</v>
      </c>
      <c r="I14" s="5">
        <f t="shared" si="2"/>
        <v>0</v>
      </c>
      <c r="J14" s="40">
        <v>0</v>
      </c>
      <c r="K14" s="5">
        <f t="shared" si="3"/>
        <v>0</v>
      </c>
      <c r="L14" s="5">
        <v>0</v>
      </c>
      <c r="M14" s="5">
        <f t="shared" si="4"/>
        <v>0</v>
      </c>
      <c r="N14" s="5">
        <v>0</v>
      </c>
      <c r="O14" s="5">
        <f t="shared" si="5"/>
        <v>0</v>
      </c>
      <c r="P14" s="5">
        <v>0</v>
      </c>
      <c r="Q14" s="5">
        <f t="shared" si="7"/>
        <v>0</v>
      </c>
      <c r="R14" s="5">
        <f t="shared" si="8"/>
        <v>0</v>
      </c>
      <c r="S14" s="5">
        <f t="shared" si="6"/>
        <v>0</v>
      </c>
    </row>
    <row r="15" spans="2:19" s="37" customFormat="1" ht="18" customHeight="1" x14ac:dyDescent="0.3">
      <c r="B15" s="121"/>
      <c r="C15" s="13" t="s">
        <v>15</v>
      </c>
      <c r="D15" s="40">
        <v>5447.4</v>
      </c>
      <c r="E15" s="40">
        <f t="shared" si="0"/>
        <v>2.0394843175471915</v>
      </c>
      <c r="F15" s="40">
        <v>0</v>
      </c>
      <c r="G15" s="40">
        <f t="shared" si="1"/>
        <v>0</v>
      </c>
      <c r="H15" s="5">
        <v>0</v>
      </c>
      <c r="I15" s="40">
        <f t="shared" si="2"/>
        <v>0</v>
      </c>
      <c r="J15" s="40">
        <v>0</v>
      </c>
      <c r="K15" s="40">
        <f t="shared" si="3"/>
        <v>0</v>
      </c>
      <c r="L15" s="40">
        <v>0</v>
      </c>
      <c r="M15" s="40">
        <f t="shared" si="4"/>
        <v>0</v>
      </c>
      <c r="N15" s="5">
        <v>0</v>
      </c>
      <c r="O15" s="40">
        <f t="shared" si="5"/>
        <v>0</v>
      </c>
      <c r="P15" s="40">
        <v>3555.33</v>
      </c>
      <c r="Q15" s="40">
        <f t="shared" si="7"/>
        <v>10.832056254436768</v>
      </c>
      <c r="R15" s="40">
        <f t="shared" si="8"/>
        <v>9002.73</v>
      </c>
      <c r="S15" s="40">
        <f t="shared" si="6"/>
        <v>1.3751196086740987</v>
      </c>
    </row>
    <row r="16" spans="2:19" s="37" customFormat="1" ht="18" customHeight="1" x14ac:dyDescent="0.3">
      <c r="B16" s="121"/>
      <c r="C16" s="13" t="s">
        <v>16</v>
      </c>
      <c r="D16" s="40">
        <v>2582.73</v>
      </c>
      <c r="E16" s="40">
        <f t="shared" si="0"/>
        <v>0.9669635663727022</v>
      </c>
      <c r="F16" s="40">
        <v>0</v>
      </c>
      <c r="G16" s="40">
        <f t="shared" si="1"/>
        <v>0</v>
      </c>
      <c r="H16" s="5">
        <v>0</v>
      </c>
      <c r="I16" s="40">
        <f t="shared" si="2"/>
        <v>0</v>
      </c>
      <c r="J16" s="40">
        <v>0</v>
      </c>
      <c r="K16" s="40">
        <f t="shared" si="3"/>
        <v>0</v>
      </c>
      <c r="L16" s="40">
        <v>3.98</v>
      </c>
      <c r="M16" s="40">
        <f t="shared" si="4"/>
        <v>4.849379255086609E-3</v>
      </c>
      <c r="N16" s="5">
        <v>0</v>
      </c>
      <c r="O16" s="40">
        <f t="shared" si="5"/>
        <v>0</v>
      </c>
      <c r="P16" s="40">
        <v>163.21</v>
      </c>
      <c r="Q16" s="40">
        <f t="shared" si="7"/>
        <v>0.49725339174890243</v>
      </c>
      <c r="R16" s="40">
        <f t="shared" si="8"/>
        <v>2749.92</v>
      </c>
      <c r="S16" s="40">
        <f t="shared" si="6"/>
        <v>0.42003580183845096</v>
      </c>
    </row>
    <row r="17" spans="2:19" s="37" customFormat="1" ht="18" customHeight="1" x14ac:dyDescent="0.3">
      <c r="B17" s="121"/>
      <c r="C17" s="13" t="s">
        <v>17</v>
      </c>
      <c r="D17" s="40">
        <v>39148.720000000001</v>
      </c>
      <c r="E17" s="40">
        <f t="shared" si="0"/>
        <v>14.657120918611833</v>
      </c>
      <c r="F17" s="40">
        <v>1529.5</v>
      </c>
      <c r="G17" s="40">
        <f t="shared" si="1"/>
        <v>12.22026030472751</v>
      </c>
      <c r="H17" s="5">
        <v>0</v>
      </c>
      <c r="I17" s="40">
        <f t="shared" si="2"/>
        <v>0</v>
      </c>
      <c r="J17" s="40">
        <v>0</v>
      </c>
      <c r="K17" s="40">
        <f t="shared" si="3"/>
        <v>0</v>
      </c>
      <c r="L17" s="40">
        <v>10597.64</v>
      </c>
      <c r="M17" s="40">
        <f t="shared" si="4"/>
        <v>12.912556675596997</v>
      </c>
      <c r="N17" s="40">
        <v>35061.480000000003</v>
      </c>
      <c r="O17" s="40">
        <f t="shared" si="5"/>
        <v>24.114780408977943</v>
      </c>
      <c r="P17" s="40">
        <v>1126.93</v>
      </c>
      <c r="Q17" s="40">
        <f t="shared" si="7"/>
        <v>3.4334278828723157</v>
      </c>
      <c r="R17" s="40">
        <f t="shared" si="8"/>
        <v>87464.26999999999</v>
      </c>
      <c r="S17" s="40">
        <f t="shared" si="6"/>
        <v>13.359706748438052</v>
      </c>
    </row>
    <row r="18" spans="2:19" s="37" customFormat="1" ht="18" customHeight="1" x14ac:dyDescent="0.3">
      <c r="B18" s="121"/>
      <c r="C18" s="13" t="s">
        <v>18</v>
      </c>
      <c r="D18" s="40">
        <v>669.91</v>
      </c>
      <c r="E18" s="40">
        <f t="shared" si="0"/>
        <v>0.25081156866909704</v>
      </c>
      <c r="F18" s="40">
        <v>0</v>
      </c>
      <c r="G18" s="40">
        <f t="shared" si="1"/>
        <v>0</v>
      </c>
      <c r="H18" s="5">
        <v>0</v>
      </c>
      <c r="I18" s="40">
        <f t="shared" si="2"/>
        <v>0</v>
      </c>
      <c r="J18" s="40">
        <v>0</v>
      </c>
      <c r="K18" s="40">
        <f t="shared" si="3"/>
        <v>0</v>
      </c>
      <c r="L18" s="40">
        <v>36.130000000000003</v>
      </c>
      <c r="M18" s="40">
        <f t="shared" si="4"/>
        <v>4.4022128765396781E-2</v>
      </c>
      <c r="N18" s="40">
        <v>0</v>
      </c>
      <c r="O18" s="40">
        <f t="shared" si="5"/>
        <v>0</v>
      </c>
      <c r="P18" s="40">
        <v>1410.62</v>
      </c>
      <c r="Q18" s="40">
        <f t="shared" si="7"/>
        <v>4.2977487866481017</v>
      </c>
      <c r="R18" s="40">
        <f t="shared" si="8"/>
        <v>2116.66</v>
      </c>
      <c r="S18" s="40">
        <f t="shared" si="6"/>
        <v>0.32330867091383586</v>
      </c>
    </row>
    <row r="19" spans="2:19" s="37" customFormat="1" ht="18" customHeight="1" x14ac:dyDescent="0.3">
      <c r="B19" s="121"/>
      <c r="C19" s="13" t="s">
        <v>19</v>
      </c>
      <c r="D19" s="40">
        <v>18636.37</v>
      </c>
      <c r="E19" s="40">
        <f t="shared" si="0"/>
        <v>6.9773808332428233</v>
      </c>
      <c r="F19" s="40">
        <v>0</v>
      </c>
      <c r="G19" s="40">
        <f t="shared" si="1"/>
        <v>0</v>
      </c>
      <c r="H19" s="40">
        <v>114.87</v>
      </c>
      <c r="I19" s="40">
        <f t="shared" si="2"/>
        <v>0.33758515671539363</v>
      </c>
      <c r="J19" s="40">
        <v>0</v>
      </c>
      <c r="K19" s="40">
        <f t="shared" si="3"/>
        <v>0</v>
      </c>
      <c r="L19" s="40">
        <v>0</v>
      </c>
      <c r="M19" s="40">
        <f t="shared" si="4"/>
        <v>0</v>
      </c>
      <c r="N19" s="40">
        <v>7320.42</v>
      </c>
      <c r="O19" s="40">
        <f t="shared" si="5"/>
        <v>5.0348793263002678</v>
      </c>
      <c r="P19" s="40">
        <v>371.52</v>
      </c>
      <c r="Q19" s="40">
        <f t="shared" si="7"/>
        <v>1.1319133637801129</v>
      </c>
      <c r="R19" s="40">
        <f t="shared" si="8"/>
        <v>26443.179999999997</v>
      </c>
      <c r="S19" s="40">
        <f t="shared" si="6"/>
        <v>4.0390565232655815</v>
      </c>
    </row>
    <row r="20" spans="2:19" s="37" customFormat="1" ht="18" customHeight="1" x14ac:dyDescent="0.3">
      <c r="B20" s="121"/>
      <c r="C20" s="13" t="s">
        <v>20</v>
      </c>
      <c r="D20" s="40">
        <v>10595.2</v>
      </c>
      <c r="E20" s="40">
        <f t="shared" si="0"/>
        <v>3.9667996184007062</v>
      </c>
      <c r="F20" s="40">
        <v>2426.69</v>
      </c>
      <c r="G20" s="40">
        <f t="shared" si="1"/>
        <v>19.388547550754627</v>
      </c>
      <c r="H20" s="40">
        <v>0</v>
      </c>
      <c r="I20" s="40">
        <f t="shared" si="2"/>
        <v>0</v>
      </c>
      <c r="J20" s="40">
        <v>0</v>
      </c>
      <c r="K20" s="40">
        <f t="shared" si="3"/>
        <v>0</v>
      </c>
      <c r="L20" s="40">
        <v>3765.15</v>
      </c>
      <c r="M20" s="40">
        <f t="shared" si="4"/>
        <v>4.5875980659018456</v>
      </c>
      <c r="N20" s="40">
        <v>37718.03</v>
      </c>
      <c r="O20" s="40">
        <f t="shared" si="5"/>
        <v>25.941917195430491</v>
      </c>
      <c r="P20" s="40">
        <v>0</v>
      </c>
      <c r="Q20" s="40">
        <f t="shared" si="7"/>
        <v>0</v>
      </c>
      <c r="R20" s="40">
        <f t="shared" si="8"/>
        <v>54505.07</v>
      </c>
      <c r="S20" s="40">
        <f t="shared" si="6"/>
        <v>8.3253624766214642</v>
      </c>
    </row>
    <row r="21" spans="2:19" s="37" customFormat="1" ht="18" customHeight="1" x14ac:dyDescent="0.3">
      <c r="B21" s="121"/>
      <c r="C21" s="13" t="s">
        <v>21</v>
      </c>
      <c r="D21" s="40">
        <v>6742.97</v>
      </c>
      <c r="E21" s="40">
        <f t="shared" si="0"/>
        <v>2.5245404355639733</v>
      </c>
      <c r="F21" s="40">
        <v>0</v>
      </c>
      <c r="G21" s="40">
        <f t="shared" si="1"/>
        <v>0</v>
      </c>
      <c r="H21" s="40">
        <v>0</v>
      </c>
      <c r="I21" s="40">
        <f t="shared" si="2"/>
        <v>0</v>
      </c>
      <c r="J21" s="40">
        <v>0</v>
      </c>
      <c r="K21" s="40">
        <f t="shared" si="3"/>
        <v>0</v>
      </c>
      <c r="L21" s="40">
        <v>4673.55</v>
      </c>
      <c r="M21" s="40">
        <f t="shared" si="4"/>
        <v>5.6944262355804076</v>
      </c>
      <c r="N21" s="40">
        <v>0</v>
      </c>
      <c r="O21" s="40">
        <f t="shared" si="5"/>
        <v>0</v>
      </c>
      <c r="P21" s="40">
        <v>40.909999999999997</v>
      </c>
      <c r="Q21" s="40">
        <f t="shared" si="7"/>
        <v>0.12464086916517121</v>
      </c>
      <c r="R21" s="40">
        <f t="shared" si="8"/>
        <v>11457.43</v>
      </c>
      <c r="S21" s="40">
        <f t="shared" si="6"/>
        <v>1.7500621098278946</v>
      </c>
    </row>
    <row r="22" spans="2:19" s="37" customFormat="1" ht="18" customHeight="1" x14ac:dyDescent="0.3">
      <c r="B22" s="121"/>
      <c r="C22" s="13" t="s">
        <v>22</v>
      </c>
      <c r="D22" s="40">
        <v>1869.37</v>
      </c>
      <c r="E22" s="40">
        <f t="shared" si="0"/>
        <v>0.69988449511568696</v>
      </c>
      <c r="F22" s="40">
        <v>0</v>
      </c>
      <c r="G22" s="40">
        <f t="shared" si="1"/>
        <v>0</v>
      </c>
      <c r="H22" s="40">
        <v>0</v>
      </c>
      <c r="I22" s="40">
        <f t="shared" si="2"/>
        <v>0</v>
      </c>
      <c r="J22" s="40">
        <v>0</v>
      </c>
      <c r="K22" s="40">
        <f t="shared" si="3"/>
        <v>0</v>
      </c>
      <c r="L22" s="40">
        <v>1210.45</v>
      </c>
      <c r="M22" s="40">
        <f t="shared" si="4"/>
        <v>1.4748570651556749</v>
      </c>
      <c r="N22" s="40">
        <v>0</v>
      </c>
      <c r="O22" s="40">
        <f t="shared" si="5"/>
        <v>0</v>
      </c>
      <c r="P22" s="40">
        <v>408.14</v>
      </c>
      <c r="Q22" s="40">
        <f t="shared" si="7"/>
        <v>1.2434838509184303</v>
      </c>
      <c r="R22" s="40">
        <f t="shared" si="8"/>
        <v>3487.9599999999996</v>
      </c>
      <c r="S22" s="40">
        <f t="shared" si="6"/>
        <v>0.5327675261027387</v>
      </c>
    </row>
    <row r="23" spans="2:19" s="37" customFormat="1" ht="18" customHeight="1" x14ac:dyDescent="0.3">
      <c r="B23" s="122"/>
      <c r="C23" s="13" t="s">
        <v>23</v>
      </c>
      <c r="D23" s="40">
        <v>10573.55</v>
      </c>
      <c r="E23" s="40">
        <f t="shared" si="0"/>
        <v>3.9586939468005116</v>
      </c>
      <c r="F23" s="40">
        <v>0</v>
      </c>
      <c r="G23" s="40">
        <f t="shared" si="1"/>
        <v>0</v>
      </c>
      <c r="H23" s="40">
        <v>0</v>
      </c>
      <c r="I23" s="40">
        <f t="shared" si="2"/>
        <v>0</v>
      </c>
      <c r="J23" s="40">
        <v>0</v>
      </c>
      <c r="K23" s="40">
        <f t="shared" si="3"/>
        <v>0</v>
      </c>
      <c r="L23" s="40">
        <v>2264.64</v>
      </c>
      <c r="M23" s="40">
        <f t="shared" si="4"/>
        <v>2.7593211648842555</v>
      </c>
      <c r="N23" s="40">
        <v>160.88</v>
      </c>
      <c r="O23" s="40">
        <f t="shared" si="5"/>
        <v>0.11065094434679799</v>
      </c>
      <c r="P23" s="40">
        <v>161.93</v>
      </c>
      <c r="Q23" s="40">
        <f t="shared" si="7"/>
        <v>0.4933536041045265</v>
      </c>
      <c r="R23" s="40">
        <f t="shared" si="8"/>
        <v>13160.999999999998</v>
      </c>
      <c r="S23" s="40">
        <f t="shared" si="6"/>
        <v>2.0102734581354555</v>
      </c>
    </row>
    <row r="24" spans="2:19" s="37" customFormat="1" ht="18" customHeight="1" x14ac:dyDescent="0.3">
      <c r="B24" s="120" t="s">
        <v>24</v>
      </c>
      <c r="C24" s="13" t="s">
        <v>25</v>
      </c>
      <c r="D24" s="40">
        <v>4737.93</v>
      </c>
      <c r="E24" s="40">
        <f t="shared" si="0"/>
        <v>1.7738616464067931</v>
      </c>
      <c r="F24" s="40">
        <v>0</v>
      </c>
      <c r="G24" s="40">
        <f t="shared" si="1"/>
        <v>0</v>
      </c>
      <c r="H24" s="40">
        <v>63.71</v>
      </c>
      <c r="I24" s="40">
        <f t="shared" si="2"/>
        <v>0.18723383245701861</v>
      </c>
      <c r="J24" s="40">
        <v>0</v>
      </c>
      <c r="K24" s="40">
        <f t="shared" si="3"/>
        <v>0</v>
      </c>
      <c r="L24" s="40">
        <v>0</v>
      </c>
      <c r="M24" s="40">
        <f t="shared" si="4"/>
        <v>0</v>
      </c>
      <c r="N24" s="40">
        <v>331.01</v>
      </c>
      <c r="O24" s="40">
        <f t="shared" si="5"/>
        <v>0.227663905322188</v>
      </c>
      <c r="P24" s="40">
        <v>759.28</v>
      </c>
      <c r="Q24" s="40">
        <f t="shared" si="7"/>
        <v>2.313305283298245</v>
      </c>
      <c r="R24" s="40">
        <f t="shared" si="8"/>
        <v>5891.93</v>
      </c>
      <c r="S24" s="40">
        <f t="shared" si="6"/>
        <v>0.89996128684689902</v>
      </c>
    </row>
    <row r="25" spans="2:19" s="37" customFormat="1" ht="18" customHeight="1" x14ac:dyDescent="0.3">
      <c r="B25" s="121"/>
      <c r="C25" s="13" t="s">
        <v>26</v>
      </c>
      <c r="D25" s="40">
        <v>29148.91</v>
      </c>
      <c r="E25" s="40">
        <f t="shared" si="0"/>
        <v>10.913232885155214</v>
      </c>
      <c r="F25" s="40">
        <v>5955.67</v>
      </c>
      <c r="G25" s="40">
        <f t="shared" si="1"/>
        <v>47.584071715630266</v>
      </c>
      <c r="H25" s="40">
        <v>0</v>
      </c>
      <c r="I25" s="40">
        <f t="shared" si="2"/>
        <v>0</v>
      </c>
      <c r="J25" s="40">
        <v>0</v>
      </c>
      <c r="K25" s="40">
        <f t="shared" si="3"/>
        <v>0</v>
      </c>
      <c r="L25" s="40">
        <v>4823.75</v>
      </c>
      <c r="M25" s="40">
        <f t="shared" si="4"/>
        <v>5.8774354727949829</v>
      </c>
      <c r="N25" s="40">
        <v>0</v>
      </c>
      <c r="O25" s="40">
        <f t="shared" si="5"/>
        <v>0</v>
      </c>
      <c r="P25" s="40">
        <v>135.30000000000001</v>
      </c>
      <c r="Q25" s="40">
        <f t="shared" si="7"/>
        <v>0.4122197408469242</v>
      </c>
      <c r="R25" s="40">
        <f t="shared" si="8"/>
        <v>40063.630000000005</v>
      </c>
      <c r="S25" s="40">
        <f t="shared" si="6"/>
        <v>6.119508549924733</v>
      </c>
    </row>
    <row r="26" spans="2:19" s="37" customFormat="1" ht="18" customHeight="1" x14ac:dyDescent="0.3">
      <c r="B26" s="122"/>
      <c r="C26" s="13" t="s">
        <v>27</v>
      </c>
      <c r="D26" s="40">
        <v>22255.69</v>
      </c>
      <c r="E26" s="40">
        <f t="shared" si="0"/>
        <v>8.3324394630818102</v>
      </c>
      <c r="F26" s="40">
        <v>1972.26</v>
      </c>
      <c r="G26" s="40">
        <f t="shared" si="1"/>
        <v>15.757783974241176</v>
      </c>
      <c r="H26" s="40">
        <v>0</v>
      </c>
      <c r="I26" s="40">
        <f t="shared" si="2"/>
        <v>0</v>
      </c>
      <c r="J26" s="40">
        <v>0</v>
      </c>
      <c r="K26" s="40">
        <f t="shared" si="3"/>
        <v>0</v>
      </c>
      <c r="L26" s="40">
        <v>844.04</v>
      </c>
      <c r="M26" s="40">
        <f t="shared" si="4"/>
        <v>1.0284095644380153</v>
      </c>
      <c r="N26" s="40">
        <v>0</v>
      </c>
      <c r="O26" s="40">
        <f t="shared" si="5"/>
        <v>0</v>
      </c>
      <c r="P26" s="40">
        <v>0</v>
      </c>
      <c r="Q26" s="40">
        <f t="shared" si="7"/>
        <v>0</v>
      </c>
      <c r="R26" s="40">
        <f t="shared" si="8"/>
        <v>25071.989999999998</v>
      </c>
      <c r="S26" s="40">
        <f t="shared" si="6"/>
        <v>3.8296144699975354</v>
      </c>
    </row>
    <row r="27" spans="2:19" s="37" customFormat="1" ht="18" customHeight="1" x14ac:dyDescent="0.3">
      <c r="B27" s="120" t="s">
        <v>28</v>
      </c>
      <c r="C27" s="13" t="s">
        <v>29</v>
      </c>
      <c r="D27" s="40">
        <v>35272.550000000003</v>
      </c>
      <c r="E27" s="40">
        <f t="shared" si="0"/>
        <v>13.205898697525278</v>
      </c>
      <c r="F27" s="40">
        <v>0</v>
      </c>
      <c r="G27" s="40">
        <f t="shared" si="1"/>
        <v>0</v>
      </c>
      <c r="H27" s="40">
        <v>11121.56</v>
      </c>
      <c r="I27" s="40">
        <f t="shared" si="2"/>
        <v>32.684544054319254</v>
      </c>
      <c r="J27" s="40">
        <v>0</v>
      </c>
      <c r="K27" s="40">
        <f t="shared" si="3"/>
        <v>0</v>
      </c>
      <c r="L27" s="40">
        <v>0</v>
      </c>
      <c r="M27" s="40">
        <f t="shared" si="4"/>
        <v>0</v>
      </c>
      <c r="N27" s="40">
        <v>0</v>
      </c>
      <c r="O27" s="40">
        <f t="shared" si="5"/>
        <v>0</v>
      </c>
      <c r="P27" s="40">
        <v>4696.96</v>
      </c>
      <c r="Q27" s="40">
        <f t="shared" si="7"/>
        <v>14.310270761037463</v>
      </c>
      <c r="R27" s="40">
        <f t="shared" si="8"/>
        <v>51091.07</v>
      </c>
      <c r="S27" s="40">
        <f t="shared" si="6"/>
        <v>7.8038919511238243</v>
      </c>
    </row>
    <row r="28" spans="2:19" s="37" customFormat="1" ht="18" customHeight="1" x14ac:dyDescent="0.3">
      <c r="B28" s="121"/>
      <c r="C28" s="13" t="s">
        <v>30</v>
      </c>
      <c r="D28" s="40">
        <v>0</v>
      </c>
      <c r="E28" s="40">
        <f t="shared" si="0"/>
        <v>0</v>
      </c>
      <c r="F28" s="40">
        <v>0</v>
      </c>
      <c r="G28" s="40">
        <f t="shared" si="1"/>
        <v>0</v>
      </c>
      <c r="H28" s="40">
        <v>0.55000000000000004</v>
      </c>
      <c r="I28" s="40">
        <f t="shared" si="2"/>
        <v>1.6163649011357753E-3</v>
      </c>
      <c r="J28" s="40">
        <v>0</v>
      </c>
      <c r="K28" s="40">
        <f t="shared" si="3"/>
        <v>0</v>
      </c>
      <c r="L28" s="40">
        <v>358.6</v>
      </c>
      <c r="M28" s="40">
        <f t="shared" si="4"/>
        <v>0.436931507757301</v>
      </c>
      <c r="N28" s="40">
        <v>0</v>
      </c>
      <c r="O28" s="40">
        <f t="shared" si="5"/>
        <v>0</v>
      </c>
      <c r="P28" s="40">
        <v>0</v>
      </c>
      <c r="Q28" s="40">
        <f t="shared" si="7"/>
        <v>0</v>
      </c>
      <c r="R28" s="40">
        <f t="shared" si="8"/>
        <v>359.15000000000003</v>
      </c>
      <c r="S28" s="40">
        <f t="shared" si="6"/>
        <v>5.4858271597093611E-2</v>
      </c>
    </row>
    <row r="29" spans="2:19" s="37" customFormat="1" ht="18" customHeight="1" x14ac:dyDescent="0.3">
      <c r="B29" s="121"/>
      <c r="C29" s="13" t="s">
        <v>31</v>
      </c>
      <c r="D29" s="40">
        <v>0</v>
      </c>
      <c r="E29" s="40">
        <f t="shared" si="0"/>
        <v>0</v>
      </c>
      <c r="F29" s="40">
        <v>0</v>
      </c>
      <c r="G29" s="40">
        <f t="shared" si="1"/>
        <v>0</v>
      </c>
      <c r="H29" s="40">
        <v>34.97</v>
      </c>
      <c r="I29" s="40">
        <f t="shared" si="2"/>
        <v>0.10277141925948738</v>
      </c>
      <c r="J29" s="40">
        <v>0</v>
      </c>
      <c r="K29" s="40">
        <f t="shared" si="3"/>
        <v>0</v>
      </c>
      <c r="L29" s="40">
        <v>1035.96</v>
      </c>
      <c r="M29" s="40">
        <f t="shared" si="4"/>
        <v>1.2622519932410863</v>
      </c>
      <c r="N29" s="40">
        <v>0</v>
      </c>
      <c r="O29" s="40">
        <f t="shared" si="5"/>
        <v>0</v>
      </c>
      <c r="P29" s="40">
        <v>10739.03</v>
      </c>
      <c r="Q29" s="40">
        <f t="shared" si="7"/>
        <v>32.718700395767506</v>
      </c>
      <c r="R29" s="40">
        <f t="shared" si="8"/>
        <v>11809.960000000001</v>
      </c>
      <c r="S29" s="40">
        <f t="shared" si="6"/>
        <v>1.8039092112788855</v>
      </c>
    </row>
    <row r="30" spans="2:19" s="37" customFormat="1" ht="18" customHeight="1" x14ac:dyDescent="0.3">
      <c r="B30" s="122"/>
      <c r="C30" s="13" t="s">
        <v>32</v>
      </c>
      <c r="D30" s="40">
        <v>0</v>
      </c>
      <c r="E30" s="40">
        <f t="shared" si="0"/>
        <v>0</v>
      </c>
      <c r="F30" s="40">
        <v>0</v>
      </c>
      <c r="G30" s="40">
        <f t="shared" si="1"/>
        <v>0</v>
      </c>
      <c r="H30" s="40">
        <v>833.11</v>
      </c>
      <c r="I30" s="40">
        <f t="shared" si="2"/>
        <v>2.4483813868822284</v>
      </c>
      <c r="J30" s="40">
        <v>0</v>
      </c>
      <c r="K30" s="40">
        <f t="shared" si="3"/>
        <v>0</v>
      </c>
      <c r="L30" s="40">
        <v>871.82</v>
      </c>
      <c r="M30" s="40">
        <f t="shared" si="4"/>
        <v>1.0622577442637207</v>
      </c>
      <c r="N30" s="40">
        <v>124.35</v>
      </c>
      <c r="O30" s="40">
        <f t="shared" si="5"/>
        <v>8.5526137055720611E-2</v>
      </c>
      <c r="P30" s="40">
        <v>12.15</v>
      </c>
      <c r="Q30" s="40">
        <f t="shared" si="7"/>
        <v>3.7017515530599621E-2</v>
      </c>
      <c r="R30" s="40">
        <f t="shared" si="8"/>
        <v>1841.43</v>
      </c>
      <c r="S30" s="40">
        <f t="shared" si="6"/>
        <v>0.28126873748304637</v>
      </c>
    </row>
    <row r="31" spans="2:19" s="37" customFormat="1" ht="18" customHeight="1" x14ac:dyDescent="0.3">
      <c r="B31" s="120" t="s">
        <v>33</v>
      </c>
      <c r="C31" s="13" t="s">
        <v>34</v>
      </c>
      <c r="D31" s="40">
        <v>29019.919999999998</v>
      </c>
      <c r="E31" s="40">
        <f t="shared" si="0"/>
        <v>10.864939555838399</v>
      </c>
      <c r="F31" s="40">
        <v>0</v>
      </c>
      <c r="G31" s="40">
        <f t="shared" si="1"/>
        <v>0</v>
      </c>
      <c r="H31" s="40">
        <v>0</v>
      </c>
      <c r="I31" s="40">
        <f t="shared" si="2"/>
        <v>0</v>
      </c>
      <c r="J31" s="40">
        <v>16819.150000000001</v>
      </c>
      <c r="K31" s="40">
        <f t="shared" si="3"/>
        <v>20.826543520512587</v>
      </c>
      <c r="L31" s="40">
        <v>22853.89</v>
      </c>
      <c r="M31" s="40">
        <f t="shared" si="4"/>
        <v>27.846025141716407</v>
      </c>
      <c r="N31" s="40">
        <v>0</v>
      </c>
      <c r="O31" s="40">
        <f t="shared" si="5"/>
        <v>0</v>
      </c>
      <c r="P31" s="40">
        <v>0</v>
      </c>
      <c r="Q31" s="40">
        <f t="shared" si="7"/>
        <v>0</v>
      </c>
      <c r="R31" s="40">
        <f t="shared" si="8"/>
        <v>68692.959999999992</v>
      </c>
      <c r="S31" s="40">
        <f t="shared" si="6"/>
        <v>10.492487975743526</v>
      </c>
    </row>
    <row r="32" spans="2:19" s="37" customFormat="1" ht="18" customHeight="1" x14ac:dyDescent="0.3">
      <c r="B32" s="121"/>
      <c r="C32" s="13" t="s">
        <v>35</v>
      </c>
      <c r="D32" s="40">
        <v>806.55</v>
      </c>
      <c r="E32" s="40">
        <f t="shared" si="0"/>
        <v>0.3019690267499518</v>
      </c>
      <c r="F32" s="40">
        <v>0</v>
      </c>
      <c r="G32" s="40">
        <f t="shared" si="1"/>
        <v>0</v>
      </c>
      <c r="H32" s="40">
        <v>0</v>
      </c>
      <c r="I32" s="40">
        <f t="shared" si="2"/>
        <v>0</v>
      </c>
      <c r="J32" s="40">
        <v>203.44</v>
      </c>
      <c r="K32" s="40">
        <f t="shared" si="3"/>
        <v>0.251912374514353</v>
      </c>
      <c r="L32" s="40">
        <v>14425.95</v>
      </c>
      <c r="M32" s="40">
        <f t="shared" si="4"/>
        <v>17.577111222340871</v>
      </c>
      <c r="N32" s="40">
        <v>3033.55</v>
      </c>
      <c r="O32" s="40">
        <f t="shared" si="5"/>
        <v>2.0864319506665159</v>
      </c>
      <c r="P32" s="40">
        <v>0</v>
      </c>
      <c r="Q32" s="40">
        <f t="shared" si="7"/>
        <v>0</v>
      </c>
      <c r="R32" s="40">
        <f t="shared" si="8"/>
        <v>18469.490000000002</v>
      </c>
      <c r="S32" s="40">
        <f t="shared" si="6"/>
        <v>2.82111735675847</v>
      </c>
    </row>
    <row r="33" spans="2:19" s="37" customFormat="1" ht="18" customHeight="1" x14ac:dyDescent="0.3">
      <c r="B33" s="121"/>
      <c r="C33" s="13" t="s">
        <v>33</v>
      </c>
      <c r="D33" s="40">
        <v>7762.78</v>
      </c>
      <c r="E33" s="40">
        <f t="shared" si="0"/>
        <v>2.9063531355452121</v>
      </c>
      <c r="F33" s="40">
        <v>0</v>
      </c>
      <c r="G33" s="40">
        <f t="shared" si="1"/>
        <v>0</v>
      </c>
      <c r="H33" s="40">
        <v>0</v>
      </c>
      <c r="I33" s="40">
        <f t="shared" si="2"/>
        <v>0</v>
      </c>
      <c r="J33" s="40">
        <v>25518.25</v>
      </c>
      <c r="K33" s="40">
        <f t="shared" si="3"/>
        <v>31.598323589023241</v>
      </c>
      <c r="L33" s="40">
        <v>7246.91</v>
      </c>
      <c r="M33" s="40">
        <f t="shared" si="4"/>
        <v>8.829903270723543</v>
      </c>
      <c r="N33" s="40">
        <v>22914.46</v>
      </c>
      <c r="O33" s="40">
        <f t="shared" si="5"/>
        <v>15.76023519515744</v>
      </c>
      <c r="P33" s="40">
        <v>2806.88</v>
      </c>
      <c r="Q33" s="40">
        <f t="shared" si="7"/>
        <v>8.5517468306608606</v>
      </c>
      <c r="R33" s="40">
        <f t="shared" si="8"/>
        <v>66249.279999999999</v>
      </c>
      <c r="S33" s="40">
        <f t="shared" si="6"/>
        <v>10.119228721570101</v>
      </c>
    </row>
    <row r="34" spans="2:19" s="37" customFormat="1" ht="18" customHeight="1" x14ac:dyDescent="0.3">
      <c r="B34" s="121"/>
      <c r="C34" s="13" t="s">
        <v>36</v>
      </c>
      <c r="D34" s="40">
        <v>4402.0200000000004</v>
      </c>
      <c r="E34" s="40">
        <f t="shared" si="0"/>
        <v>1.6480983139716359</v>
      </c>
      <c r="F34" s="40">
        <v>0</v>
      </c>
      <c r="G34" s="40">
        <f t="shared" si="1"/>
        <v>0</v>
      </c>
      <c r="H34" s="40">
        <v>0</v>
      </c>
      <c r="I34" s="40">
        <f t="shared" si="2"/>
        <v>0</v>
      </c>
      <c r="J34" s="40">
        <v>18873.28</v>
      </c>
      <c r="K34" s="40">
        <f t="shared" si="3"/>
        <v>23.370098209173456</v>
      </c>
      <c r="L34" s="40">
        <v>1088.81</v>
      </c>
      <c r="M34" s="40">
        <f t="shared" si="4"/>
        <v>1.3266463886258417</v>
      </c>
      <c r="N34" s="40">
        <v>8819.9</v>
      </c>
      <c r="O34" s="40">
        <f t="shared" si="5"/>
        <v>6.0662000500020117</v>
      </c>
      <c r="P34" s="40">
        <v>0</v>
      </c>
      <c r="Q34" s="40">
        <f t="shared" si="7"/>
        <v>0</v>
      </c>
      <c r="R34" s="40">
        <f t="shared" si="8"/>
        <v>33184.01</v>
      </c>
      <c r="S34" s="40">
        <f t="shared" si="6"/>
        <v>5.0686828157056114</v>
      </c>
    </row>
    <row r="35" spans="2:19" s="37" customFormat="1" ht="18" customHeight="1" x14ac:dyDescent="0.3">
      <c r="B35" s="122"/>
      <c r="C35" s="13" t="s">
        <v>37</v>
      </c>
      <c r="D35" s="40">
        <v>3193.63</v>
      </c>
      <c r="E35" s="40">
        <f t="shared" si="0"/>
        <v>1.1956820319874137</v>
      </c>
      <c r="F35" s="40">
        <v>631.98</v>
      </c>
      <c r="G35" s="40">
        <f t="shared" si="1"/>
        <v>5.0493364546464159</v>
      </c>
      <c r="H35" s="40">
        <v>0</v>
      </c>
      <c r="I35" s="40">
        <f t="shared" si="2"/>
        <v>0</v>
      </c>
      <c r="J35" s="40">
        <v>19344.12</v>
      </c>
      <c r="K35" s="40">
        <f t="shared" si="3"/>
        <v>23.953122306776375</v>
      </c>
      <c r="L35" s="40">
        <v>2996.73</v>
      </c>
      <c r="M35" s="40">
        <f t="shared" si="4"/>
        <v>3.651326707310476</v>
      </c>
      <c r="N35" s="40">
        <v>13425.91</v>
      </c>
      <c r="O35" s="40">
        <f t="shared" si="5"/>
        <v>9.2341473161059096</v>
      </c>
      <c r="P35" s="40">
        <v>594.08000000000004</v>
      </c>
      <c r="Q35" s="40">
        <f t="shared" si="7"/>
        <v>1.8099889404459772</v>
      </c>
      <c r="R35" s="40">
        <f t="shared" si="8"/>
        <v>40186.449999999997</v>
      </c>
      <c r="S35" s="40">
        <f t="shared" si="6"/>
        <v>6.1382686582849013</v>
      </c>
    </row>
    <row r="36" spans="2:19" ht="18" customHeight="1" x14ac:dyDescent="0.3">
      <c r="B36" s="126" t="s">
        <v>54</v>
      </c>
      <c r="C36" s="127"/>
      <c r="D36" s="41">
        <f t="shared" ref="D36:S36" si="9">SUM(D4:D35)</f>
        <v>267096.93</v>
      </c>
      <c r="E36" s="41">
        <f t="shared" si="9"/>
        <v>100.00000000000001</v>
      </c>
      <c r="F36" s="41">
        <f t="shared" si="9"/>
        <v>12516.1</v>
      </c>
      <c r="G36" s="41">
        <f t="shared" si="9"/>
        <v>100</v>
      </c>
      <c r="H36" s="41">
        <f t="shared" si="9"/>
        <v>34026.970000000008</v>
      </c>
      <c r="I36" s="41">
        <f t="shared" si="9"/>
        <v>99.999999999999972</v>
      </c>
      <c r="J36" s="41">
        <f t="shared" si="9"/>
        <v>80758.239999999991</v>
      </c>
      <c r="K36" s="41">
        <f t="shared" si="9"/>
        <v>100.00000000000003</v>
      </c>
      <c r="L36" s="41">
        <f t="shared" si="9"/>
        <v>82072.36</v>
      </c>
      <c r="M36" s="41">
        <f t="shared" si="9"/>
        <v>100.00000000000001</v>
      </c>
      <c r="N36" s="41">
        <f t="shared" si="9"/>
        <v>145394.15</v>
      </c>
      <c r="O36" s="41">
        <f t="shared" si="9"/>
        <v>100</v>
      </c>
      <c r="P36" s="41">
        <f t="shared" si="9"/>
        <v>32822.300000000003</v>
      </c>
      <c r="Q36" s="41">
        <f t="shared" si="9"/>
        <v>99.999999999999986</v>
      </c>
      <c r="R36" s="41">
        <f t="shared" si="9"/>
        <v>654687.04999999993</v>
      </c>
      <c r="S36" s="41">
        <f t="shared" si="9"/>
        <v>100</v>
      </c>
    </row>
    <row r="37" spans="2:19" x14ac:dyDescent="0.3">
      <c r="S37" s="75">
        <f>+D36+F36+H36+J36+L36+N36+P36+R36</f>
        <v>1309374.1000000001</v>
      </c>
    </row>
    <row r="39" spans="2:19" x14ac:dyDescent="0.3">
      <c r="E39" s="125">
        <f>+D36+H36+J36+L36+N36+P36+R36</f>
        <v>1296858</v>
      </c>
      <c r="F39" s="125"/>
      <c r="G39" s="38" t="s">
        <v>115</v>
      </c>
    </row>
  </sheetData>
  <mergeCells count="19">
    <mergeCell ref="E39:F39"/>
    <mergeCell ref="B36:C36"/>
    <mergeCell ref="D2:E2"/>
    <mergeCell ref="F2:G2"/>
    <mergeCell ref="B10:B13"/>
    <mergeCell ref="B5:B6"/>
    <mergeCell ref="B7:B9"/>
    <mergeCell ref="B14:B23"/>
    <mergeCell ref="B24:B26"/>
    <mergeCell ref="R2:S2"/>
    <mergeCell ref="B2:B3"/>
    <mergeCell ref="C2:C3"/>
    <mergeCell ref="B27:B30"/>
    <mergeCell ref="B31:B35"/>
    <mergeCell ref="H2:I2"/>
    <mergeCell ref="J2:K2"/>
    <mergeCell ref="L2:M2"/>
    <mergeCell ref="N2:O2"/>
    <mergeCell ref="P2:Q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BJ39"/>
  <sheetViews>
    <sheetView zoomScale="90" zoomScaleNormal="90" workbookViewId="0">
      <pane xSplit="10" ySplit="4" topLeftCell="K26" activePane="bottomRight" state="frozen"/>
      <selection pane="topRight" activeCell="K1" sqref="K1"/>
      <selection pane="bottomLeft" activeCell="A5" sqref="A5"/>
      <selection pane="bottomRight" activeCell="BJ39" sqref="BJ39"/>
    </sheetView>
  </sheetViews>
  <sheetFormatPr baseColWidth="10" defaultColWidth="11.42578125" defaultRowHeight="16.5" x14ac:dyDescent="0.3"/>
  <cols>
    <col min="1" max="1" width="1" style="16" customWidth="1"/>
    <col min="2" max="2" width="14.7109375" style="16" bestFit="1" customWidth="1"/>
    <col min="3" max="3" width="32" style="16" bestFit="1" customWidth="1"/>
    <col min="4" max="9" width="9.5703125" style="38" customWidth="1"/>
    <col min="10" max="10" width="10.7109375" style="38" hidden="1" customWidth="1"/>
    <col min="11" max="18" width="9.5703125" style="38" customWidth="1"/>
    <col min="19" max="53" width="9.7109375" style="38" customWidth="1"/>
    <col min="54" max="54" width="9.7109375" style="38" hidden="1" customWidth="1"/>
    <col min="55" max="56" width="11.7109375" style="38" hidden="1" customWidth="1"/>
    <col min="57" max="62" width="11.42578125" style="38"/>
    <col min="63" max="16384" width="11.42578125" style="16"/>
  </cols>
  <sheetData>
    <row r="1" spans="2:62" ht="4.5" customHeight="1" x14ac:dyDescent="0.3"/>
    <row r="2" spans="2:62" ht="18" customHeight="1" x14ac:dyDescent="0.3">
      <c r="B2" s="136" t="s">
        <v>38</v>
      </c>
      <c r="C2" s="135" t="s">
        <v>39</v>
      </c>
      <c r="D2" s="109" t="s">
        <v>71</v>
      </c>
      <c r="E2" s="128"/>
      <c r="F2" s="128"/>
      <c r="G2" s="128"/>
      <c r="H2" s="128"/>
      <c r="I2" s="110"/>
      <c r="J2" s="137" t="s">
        <v>47</v>
      </c>
      <c r="K2" s="138"/>
      <c r="L2" s="109" t="s">
        <v>48</v>
      </c>
      <c r="M2" s="128"/>
      <c r="N2" s="128"/>
      <c r="O2" s="128"/>
      <c r="P2" s="128"/>
      <c r="Q2" s="110"/>
      <c r="R2" s="109" t="s">
        <v>80</v>
      </c>
      <c r="S2" s="128"/>
      <c r="T2" s="128"/>
      <c r="U2" s="128"/>
      <c r="V2" s="128"/>
      <c r="W2" s="110"/>
      <c r="X2" s="109" t="s">
        <v>49</v>
      </c>
      <c r="Y2" s="128"/>
      <c r="Z2" s="128"/>
      <c r="AA2" s="128"/>
      <c r="AB2" s="128"/>
      <c r="AC2" s="110"/>
      <c r="AD2" s="109" t="s">
        <v>50</v>
      </c>
      <c r="AE2" s="128"/>
      <c r="AF2" s="128"/>
      <c r="AG2" s="128"/>
      <c r="AH2" s="128"/>
      <c r="AI2" s="110"/>
      <c r="AJ2" s="109" t="s">
        <v>55</v>
      </c>
      <c r="AK2" s="128"/>
      <c r="AL2" s="128"/>
      <c r="AM2" s="128"/>
      <c r="AN2" s="128"/>
      <c r="AO2" s="110"/>
      <c r="AP2" s="109" t="s">
        <v>51</v>
      </c>
      <c r="AQ2" s="128"/>
      <c r="AR2" s="128"/>
      <c r="AS2" s="128"/>
      <c r="AT2" s="128"/>
      <c r="AU2" s="110"/>
      <c r="AV2" s="109" t="s">
        <v>79</v>
      </c>
      <c r="AW2" s="128"/>
      <c r="AX2" s="128"/>
      <c r="AY2" s="128"/>
      <c r="AZ2" s="128"/>
      <c r="BA2" s="110"/>
      <c r="BB2" s="130" t="s">
        <v>72</v>
      </c>
      <c r="BC2" s="129" t="s">
        <v>52</v>
      </c>
      <c r="BD2" s="129"/>
      <c r="BE2" s="109" t="s">
        <v>89</v>
      </c>
      <c r="BF2" s="128"/>
      <c r="BG2" s="128"/>
      <c r="BH2" s="128"/>
      <c r="BI2" s="128"/>
      <c r="BJ2" s="110"/>
    </row>
    <row r="3" spans="2:62" ht="18" customHeight="1" x14ac:dyDescent="0.3">
      <c r="B3" s="136"/>
      <c r="C3" s="135"/>
      <c r="D3" s="129" t="s">
        <v>68</v>
      </c>
      <c r="E3" s="129"/>
      <c r="F3" s="129" t="s">
        <v>69</v>
      </c>
      <c r="G3" s="129"/>
      <c r="H3" s="129" t="s">
        <v>67</v>
      </c>
      <c r="I3" s="129"/>
      <c r="J3" s="139"/>
      <c r="K3" s="140"/>
      <c r="L3" s="109" t="s">
        <v>68</v>
      </c>
      <c r="M3" s="110"/>
      <c r="N3" s="109" t="s">
        <v>69</v>
      </c>
      <c r="O3" s="110"/>
      <c r="P3" s="109" t="s">
        <v>67</v>
      </c>
      <c r="Q3" s="110"/>
      <c r="R3" s="109" t="s">
        <v>68</v>
      </c>
      <c r="S3" s="110"/>
      <c r="T3" s="109" t="s">
        <v>69</v>
      </c>
      <c r="U3" s="110"/>
      <c r="V3" s="109" t="s">
        <v>67</v>
      </c>
      <c r="W3" s="110"/>
      <c r="X3" s="109" t="s">
        <v>68</v>
      </c>
      <c r="Y3" s="110"/>
      <c r="Z3" s="109" t="s">
        <v>69</v>
      </c>
      <c r="AA3" s="110"/>
      <c r="AB3" s="109" t="s">
        <v>67</v>
      </c>
      <c r="AC3" s="110"/>
      <c r="AD3" s="109" t="s">
        <v>68</v>
      </c>
      <c r="AE3" s="110"/>
      <c r="AF3" s="109" t="s">
        <v>69</v>
      </c>
      <c r="AG3" s="110"/>
      <c r="AH3" s="109" t="s">
        <v>67</v>
      </c>
      <c r="AI3" s="110"/>
      <c r="AJ3" s="109" t="s">
        <v>68</v>
      </c>
      <c r="AK3" s="110"/>
      <c r="AL3" s="109" t="s">
        <v>69</v>
      </c>
      <c r="AM3" s="110"/>
      <c r="AN3" s="109" t="s">
        <v>67</v>
      </c>
      <c r="AO3" s="110"/>
      <c r="AP3" s="109" t="s">
        <v>68</v>
      </c>
      <c r="AQ3" s="110"/>
      <c r="AR3" s="109" t="s">
        <v>69</v>
      </c>
      <c r="AS3" s="110"/>
      <c r="AT3" s="109" t="s">
        <v>67</v>
      </c>
      <c r="AU3" s="110"/>
      <c r="AV3" s="109" t="s">
        <v>68</v>
      </c>
      <c r="AW3" s="110"/>
      <c r="AX3" s="109" t="s">
        <v>69</v>
      </c>
      <c r="AY3" s="110"/>
      <c r="AZ3" s="109" t="s">
        <v>67</v>
      </c>
      <c r="BA3" s="110"/>
      <c r="BB3" s="131"/>
      <c r="BC3" s="129" t="s">
        <v>70</v>
      </c>
      <c r="BD3" s="129"/>
      <c r="BE3" s="129" t="s">
        <v>68</v>
      </c>
      <c r="BF3" s="129"/>
      <c r="BG3" s="129" t="s">
        <v>69</v>
      </c>
      <c r="BH3" s="129"/>
      <c r="BI3" s="129" t="s">
        <v>67</v>
      </c>
      <c r="BJ3" s="129"/>
    </row>
    <row r="4" spans="2:62" ht="18" customHeight="1" x14ac:dyDescent="0.3">
      <c r="B4" s="136"/>
      <c r="C4" s="135"/>
      <c r="D4" s="17" t="s">
        <v>40</v>
      </c>
      <c r="E4" s="17" t="s">
        <v>41</v>
      </c>
      <c r="F4" s="17" t="s">
        <v>40</v>
      </c>
      <c r="G4" s="17" t="s">
        <v>41</v>
      </c>
      <c r="H4" s="17" t="s">
        <v>40</v>
      </c>
      <c r="I4" s="17" t="s">
        <v>41</v>
      </c>
      <c r="J4" s="42" t="s">
        <v>40</v>
      </c>
      <c r="K4" s="42" t="s">
        <v>41</v>
      </c>
      <c r="L4" s="17" t="s">
        <v>40</v>
      </c>
      <c r="M4" s="17" t="s">
        <v>41</v>
      </c>
      <c r="N4" s="17" t="s">
        <v>40</v>
      </c>
      <c r="O4" s="17" t="s">
        <v>41</v>
      </c>
      <c r="P4" s="17" t="s">
        <v>40</v>
      </c>
      <c r="Q4" s="17" t="s">
        <v>41</v>
      </c>
      <c r="R4" s="17" t="s">
        <v>40</v>
      </c>
      <c r="S4" s="17" t="s">
        <v>41</v>
      </c>
      <c r="T4" s="17" t="s">
        <v>40</v>
      </c>
      <c r="U4" s="17" t="s">
        <v>41</v>
      </c>
      <c r="V4" s="17" t="s">
        <v>40</v>
      </c>
      <c r="W4" s="17" t="s">
        <v>41</v>
      </c>
      <c r="X4" s="17" t="s">
        <v>40</v>
      </c>
      <c r="Y4" s="17" t="s">
        <v>41</v>
      </c>
      <c r="Z4" s="17" t="s">
        <v>40</v>
      </c>
      <c r="AA4" s="17" t="s">
        <v>41</v>
      </c>
      <c r="AB4" s="17" t="s">
        <v>40</v>
      </c>
      <c r="AC4" s="17" t="s">
        <v>41</v>
      </c>
      <c r="AD4" s="17" t="s">
        <v>40</v>
      </c>
      <c r="AE4" s="17" t="s">
        <v>41</v>
      </c>
      <c r="AF4" s="17" t="s">
        <v>40</v>
      </c>
      <c r="AG4" s="17" t="s">
        <v>41</v>
      </c>
      <c r="AH4" s="17" t="s">
        <v>40</v>
      </c>
      <c r="AI4" s="17" t="s">
        <v>41</v>
      </c>
      <c r="AJ4" s="17" t="s">
        <v>40</v>
      </c>
      <c r="AK4" s="17" t="s">
        <v>41</v>
      </c>
      <c r="AL4" s="17" t="s">
        <v>40</v>
      </c>
      <c r="AM4" s="17" t="s">
        <v>41</v>
      </c>
      <c r="AN4" s="17" t="s">
        <v>40</v>
      </c>
      <c r="AO4" s="17" t="s">
        <v>41</v>
      </c>
      <c r="AP4" s="17" t="s">
        <v>40</v>
      </c>
      <c r="AQ4" s="17" t="s">
        <v>41</v>
      </c>
      <c r="AR4" s="17" t="s">
        <v>40</v>
      </c>
      <c r="AS4" s="17" t="s">
        <v>41</v>
      </c>
      <c r="AT4" s="17" t="s">
        <v>40</v>
      </c>
      <c r="AU4" s="17" t="s">
        <v>41</v>
      </c>
      <c r="AV4" s="17" t="s">
        <v>40</v>
      </c>
      <c r="AW4" s="17" t="s">
        <v>41</v>
      </c>
      <c r="AX4" s="17" t="s">
        <v>40</v>
      </c>
      <c r="AY4" s="17" t="s">
        <v>41</v>
      </c>
      <c r="AZ4" s="17" t="s">
        <v>40</v>
      </c>
      <c r="BA4" s="17" t="s">
        <v>41</v>
      </c>
      <c r="BB4" s="42"/>
      <c r="BC4" s="17" t="s">
        <v>40</v>
      </c>
      <c r="BD4" s="17" t="s">
        <v>41</v>
      </c>
      <c r="BE4" s="17" t="s">
        <v>40</v>
      </c>
      <c r="BF4" s="17" t="s">
        <v>41</v>
      </c>
      <c r="BG4" s="17" t="s">
        <v>40</v>
      </c>
      <c r="BH4" s="17" t="s">
        <v>41</v>
      </c>
      <c r="BI4" s="17" t="s">
        <v>40</v>
      </c>
      <c r="BJ4" s="17" t="s">
        <v>41</v>
      </c>
    </row>
    <row r="5" spans="2:62" ht="18" customHeight="1" x14ac:dyDescent="0.3">
      <c r="B5" s="36" t="s">
        <v>5</v>
      </c>
      <c r="C5" s="36" t="s">
        <v>6</v>
      </c>
      <c r="D5" s="5">
        <v>6271.43</v>
      </c>
      <c r="E5" s="5">
        <f t="shared" ref="E5:E36" si="0">(D5/$D$37)*100</f>
        <v>0.76965309924654635</v>
      </c>
      <c r="F5" s="5">
        <v>117.69000000000001</v>
      </c>
      <c r="G5" s="5">
        <f t="shared" ref="G5:G36" si="1">(F5/$F$37)*100</f>
        <v>0.14922810687111177</v>
      </c>
      <c r="H5" s="5">
        <v>355.53</v>
      </c>
      <c r="I5" s="5">
        <f t="shared" ref="I5:I36" si="2">(H5/$H$37)*100</f>
        <v>0.11868660170712012</v>
      </c>
      <c r="J5" s="43">
        <f t="shared" ref="J5:J25" si="3">D5+F5+H5</f>
        <v>6744.65</v>
      </c>
      <c r="K5" s="43">
        <f t="shared" ref="K5:K36" si="4">(J5/$J$37)*100</f>
        <v>0.56522982565765034</v>
      </c>
      <c r="L5" s="5">
        <v>0</v>
      </c>
      <c r="M5" s="5">
        <f t="shared" ref="M5:M36" si="5">(L5/$L$37)*100</f>
        <v>0</v>
      </c>
      <c r="N5" s="5">
        <v>0</v>
      </c>
      <c r="O5" s="5">
        <f t="shared" ref="O5:O36" si="6">(N5/$N$37)*100</f>
        <v>0</v>
      </c>
      <c r="P5" s="5">
        <v>0</v>
      </c>
      <c r="Q5" s="5">
        <f t="shared" ref="Q5:Q36" si="7">(P5/$P$37)*100</f>
        <v>0</v>
      </c>
      <c r="R5" s="5">
        <v>0</v>
      </c>
      <c r="S5" s="5">
        <f t="shared" ref="S5:S36" si="8">(R5/$R$37)*100</f>
        <v>0</v>
      </c>
      <c r="T5" s="5">
        <v>0</v>
      </c>
      <c r="U5" s="5">
        <f t="shared" ref="U5:U36" si="9">(T5/$T$37)*100</f>
        <v>0</v>
      </c>
      <c r="V5" s="5">
        <v>0</v>
      </c>
      <c r="W5" s="5">
        <f t="shared" ref="W5:W36" si="10">(V5/$V$37)*100</f>
        <v>0</v>
      </c>
      <c r="X5" s="5">
        <v>6255.22</v>
      </c>
      <c r="Y5" s="5">
        <f t="shared" ref="Y5:Y36" si="11">(X5/$X$37)*100</f>
        <v>21.613689363294501</v>
      </c>
      <c r="Z5" s="5">
        <v>113.65</v>
      </c>
      <c r="AA5" s="5">
        <f t="shared" ref="AA5:AA36" si="12">(Z5/$Z$37)*100</f>
        <v>7.5080431522550564</v>
      </c>
      <c r="AB5" s="5">
        <v>354.12</v>
      </c>
      <c r="AC5" s="5">
        <f t="shared" ref="AC5:AC36" si="13">(AB5/$AB$37)*100</f>
        <v>22.529440581240738</v>
      </c>
      <c r="AD5" s="5">
        <v>0</v>
      </c>
      <c r="AE5" s="5">
        <f t="shared" ref="AE5:AE36" si="14">(AD5/$AD$37)*100</f>
        <v>0</v>
      </c>
      <c r="AF5" s="5">
        <v>0</v>
      </c>
      <c r="AG5" s="5">
        <f t="shared" ref="AG5:AG36" si="15">(AF5/$AF$37)*100</f>
        <v>0</v>
      </c>
      <c r="AH5" s="5">
        <v>0</v>
      </c>
      <c r="AI5" s="5">
        <f t="shared" ref="AI5:AI36" si="16">(AH5/$AH$37)*100</f>
        <v>0</v>
      </c>
      <c r="AJ5" s="5">
        <v>0</v>
      </c>
      <c r="AK5" s="5">
        <f t="shared" ref="AK5:AK36" si="17">(AJ5/$AJ$37)*100</f>
        <v>0</v>
      </c>
      <c r="AL5" s="5">
        <v>0</v>
      </c>
      <c r="AM5" s="5">
        <f t="shared" ref="AM5:AM36" si="18">(AL5/$AL$37)*100</f>
        <v>0</v>
      </c>
      <c r="AN5" s="5">
        <v>0</v>
      </c>
      <c r="AO5" s="5">
        <f t="shared" ref="AO5:AO36" si="19">(AN5/$AN$37)*100</f>
        <v>0</v>
      </c>
      <c r="AP5" s="5">
        <v>0</v>
      </c>
      <c r="AQ5" s="5">
        <f>(AP5/$AP$37)*100</f>
        <v>0</v>
      </c>
      <c r="AR5" s="5">
        <v>0</v>
      </c>
      <c r="AS5" s="5">
        <f>(AR5/$AR$37)*100</f>
        <v>0</v>
      </c>
      <c r="AT5" s="5">
        <v>0</v>
      </c>
      <c r="AU5" s="5">
        <f>(AT5/$AT$37)*100</f>
        <v>0</v>
      </c>
      <c r="AV5" s="5">
        <v>0</v>
      </c>
      <c r="AW5" s="5">
        <f t="shared" ref="AW5:AW36" si="20">(AV5/$AV$37)*100</f>
        <v>0</v>
      </c>
      <c r="AX5" s="5">
        <v>0</v>
      </c>
      <c r="AY5" s="5">
        <f t="shared" ref="AY5:AY36" si="21">(AX5/$AX$37)*100</f>
        <v>0</v>
      </c>
      <c r="AZ5" s="5">
        <v>0</v>
      </c>
      <c r="BA5" s="5">
        <f t="shared" ref="BA5:BA36" si="22">(AZ5/$AZ$37)*100</f>
        <v>0</v>
      </c>
      <c r="BB5" s="43">
        <f>L5+N5+P5+R5+T5+V5+X5+Z5+AB5+AD5+AF5+AH5+AJ5+AL5+AN5+AP5+AR5+AT5+AV5+AX5+AZ5</f>
        <v>6722.99</v>
      </c>
      <c r="BC5" s="5">
        <f t="shared" ref="BC5:BC36" si="23">J5-BB5</f>
        <v>21.659999999999854</v>
      </c>
      <c r="BD5" s="5">
        <f t="shared" ref="BD5:BD36" si="24">(BC5/$BC$37)*100</f>
        <v>3.6213276940934847E-3</v>
      </c>
      <c r="BE5" s="5">
        <v>16.21</v>
      </c>
      <c r="BF5" s="5">
        <f t="shared" ref="BF5:BF36" si="25">(BE5/$BE$37)*100</f>
        <v>4.0539432037805462E-3</v>
      </c>
      <c r="BG5" s="5">
        <v>4.04</v>
      </c>
      <c r="BH5" s="5">
        <f t="shared" ref="BH5:BH36" si="26">(BG5/$BG$37)*100</f>
        <v>8.6925725410239921E-3</v>
      </c>
      <c r="BI5" s="5">
        <v>1.4100000000000001</v>
      </c>
      <c r="BJ5" s="5">
        <f t="shared" ref="BJ5:BJ36" si="27">(BI5/$BI$37)*100</f>
        <v>9.2892039488208348E-4</v>
      </c>
    </row>
    <row r="6" spans="2:62" ht="18" customHeight="1" x14ac:dyDescent="0.3">
      <c r="B6" s="132" t="s">
        <v>7</v>
      </c>
      <c r="C6" s="36" t="s">
        <v>8</v>
      </c>
      <c r="D6" s="5">
        <v>20412.5</v>
      </c>
      <c r="E6" s="5">
        <f t="shared" si="0"/>
        <v>2.5050975436814453</v>
      </c>
      <c r="F6" s="5">
        <v>1373.8599999999997</v>
      </c>
      <c r="G6" s="5">
        <f t="shared" si="1"/>
        <v>1.7420216408016442</v>
      </c>
      <c r="H6" s="5">
        <v>1306.8400000000001</v>
      </c>
      <c r="I6" s="5">
        <f t="shared" si="2"/>
        <v>0.4362624773575588</v>
      </c>
      <c r="J6" s="43">
        <f t="shared" si="3"/>
        <v>23093.200000000001</v>
      </c>
      <c r="K6" s="43">
        <f t="shared" si="4"/>
        <v>1.9353065629613471</v>
      </c>
      <c r="L6" s="5">
        <v>2841.12</v>
      </c>
      <c r="M6" s="5">
        <f t="shared" si="5"/>
        <v>1.2678270892548715</v>
      </c>
      <c r="N6" s="5">
        <v>482.16999999999996</v>
      </c>
      <c r="O6" s="5">
        <f t="shared" si="6"/>
        <v>3.1644306886182347</v>
      </c>
      <c r="P6" s="5">
        <v>533.64</v>
      </c>
      <c r="Q6" s="5">
        <f t="shared" si="7"/>
        <v>0.71983418076573491</v>
      </c>
      <c r="R6" s="5">
        <v>0</v>
      </c>
      <c r="S6" s="5">
        <f t="shared" si="8"/>
        <v>0</v>
      </c>
      <c r="T6" s="5">
        <v>0</v>
      </c>
      <c r="U6" s="5">
        <f t="shared" si="9"/>
        <v>0</v>
      </c>
      <c r="V6" s="5">
        <v>0</v>
      </c>
      <c r="W6" s="5">
        <f t="shared" si="10"/>
        <v>0</v>
      </c>
      <c r="X6" s="5">
        <v>450.43</v>
      </c>
      <c r="Y6" s="5">
        <f t="shared" si="11"/>
        <v>1.5563727734450175</v>
      </c>
      <c r="Z6" s="5">
        <v>8.0299999999999994</v>
      </c>
      <c r="AA6" s="5">
        <f t="shared" si="12"/>
        <v>0.5304847031465737</v>
      </c>
      <c r="AB6" s="5">
        <v>4.24</v>
      </c>
      <c r="AC6" s="5">
        <f t="shared" si="13"/>
        <v>0.26975270547966995</v>
      </c>
      <c r="AD6" s="5">
        <v>0</v>
      </c>
      <c r="AE6" s="5">
        <f t="shared" si="14"/>
        <v>0</v>
      </c>
      <c r="AF6" s="5">
        <v>0</v>
      </c>
      <c r="AG6" s="5">
        <f t="shared" si="15"/>
        <v>0</v>
      </c>
      <c r="AH6" s="5">
        <v>0</v>
      </c>
      <c r="AI6" s="5">
        <f t="shared" si="16"/>
        <v>0</v>
      </c>
      <c r="AJ6" s="5">
        <v>1.1599999999999999</v>
      </c>
      <c r="AK6" s="5">
        <f t="shared" si="17"/>
        <v>2.340621342148597E-3</v>
      </c>
      <c r="AL6" s="5">
        <v>0</v>
      </c>
      <c r="AM6" s="5">
        <f t="shared" si="18"/>
        <v>0</v>
      </c>
      <c r="AN6" s="5">
        <v>2.09</v>
      </c>
      <c r="AO6" s="5">
        <f t="shared" si="19"/>
        <v>4.6588132598295931E-3</v>
      </c>
      <c r="AP6" s="5">
        <v>0</v>
      </c>
      <c r="AQ6" s="5">
        <f t="shared" ref="AQ6:AQ36" si="28">(AP6/$AP$37)*100</f>
        <v>0</v>
      </c>
      <c r="AR6" s="5">
        <v>0</v>
      </c>
      <c r="AS6" s="5">
        <f t="shared" ref="AS6:AS36" si="29">(AR6/$AR$37)*100</f>
        <v>0</v>
      </c>
      <c r="AT6" s="5">
        <v>0</v>
      </c>
      <c r="AU6" s="5">
        <f t="shared" ref="AU6:AU36" si="30">(AT6/$AT$37)*100</f>
        <v>0</v>
      </c>
      <c r="AV6" s="5">
        <v>651.55999999999995</v>
      </c>
      <c r="AW6" s="5">
        <f t="shared" si="20"/>
        <v>4.1692181980013912</v>
      </c>
      <c r="AX6" s="5">
        <v>0</v>
      </c>
      <c r="AY6" s="5">
        <f t="shared" si="21"/>
        <v>0</v>
      </c>
      <c r="AZ6" s="5">
        <v>6.1</v>
      </c>
      <c r="BA6" s="5">
        <f t="shared" si="22"/>
        <v>0.16211504321296069</v>
      </c>
      <c r="BB6" s="43">
        <f t="shared" ref="BB6:BB36" si="31">L6+N6+P6+R6+T6+V6+X6+Z6+AB6+AD6+AF6+AH6+AJ6+AL6+AN6+AP6+AR6+AT6+AV6+AX6+AZ6</f>
        <v>4980.5399999999991</v>
      </c>
      <c r="BC6" s="5">
        <f t="shared" si="23"/>
        <v>18112.660000000003</v>
      </c>
      <c r="BD6" s="5">
        <f t="shared" si="24"/>
        <v>3.028249181518917</v>
      </c>
      <c r="BE6" s="5">
        <v>16468.23</v>
      </c>
      <c r="BF6" s="5">
        <f t="shared" si="25"/>
        <v>4.1185236944352184</v>
      </c>
      <c r="BG6" s="5">
        <v>883.66</v>
      </c>
      <c r="BH6" s="5">
        <f t="shared" si="26"/>
        <v>1.9013065969310052</v>
      </c>
      <c r="BI6" s="5">
        <v>760.77</v>
      </c>
      <c r="BJ6" s="5">
        <f t="shared" si="27"/>
        <v>0.50120196369818615</v>
      </c>
    </row>
    <row r="7" spans="2:62" ht="18" customHeight="1" x14ac:dyDescent="0.3">
      <c r="B7" s="134"/>
      <c r="C7" s="36" t="s">
        <v>7</v>
      </c>
      <c r="D7" s="5">
        <v>6125.6</v>
      </c>
      <c r="E7" s="5">
        <f t="shared" si="0"/>
        <v>0.75175630195101339</v>
      </c>
      <c r="F7" s="5">
        <v>76.13</v>
      </c>
      <c r="G7" s="5">
        <f t="shared" si="1"/>
        <v>9.6531020274430585E-2</v>
      </c>
      <c r="H7" s="5">
        <v>155.29000000000002</v>
      </c>
      <c r="I7" s="5">
        <f t="shared" si="2"/>
        <v>5.184047022501248E-2</v>
      </c>
      <c r="J7" s="43">
        <f t="shared" si="3"/>
        <v>6357.02</v>
      </c>
      <c r="K7" s="43">
        <f t="shared" si="4"/>
        <v>0.53274481348953562</v>
      </c>
      <c r="L7" s="5">
        <v>0</v>
      </c>
      <c r="M7" s="5">
        <f t="shared" si="5"/>
        <v>0</v>
      </c>
      <c r="N7" s="5">
        <v>0</v>
      </c>
      <c r="O7" s="5">
        <f t="shared" si="6"/>
        <v>0</v>
      </c>
      <c r="P7" s="5">
        <v>0</v>
      </c>
      <c r="Q7" s="5">
        <f t="shared" si="7"/>
        <v>0</v>
      </c>
      <c r="R7" s="5">
        <v>0</v>
      </c>
      <c r="S7" s="5">
        <f t="shared" si="8"/>
        <v>0</v>
      </c>
      <c r="T7" s="5">
        <v>0</v>
      </c>
      <c r="U7" s="5">
        <f t="shared" si="9"/>
        <v>0</v>
      </c>
      <c r="V7" s="5">
        <v>0</v>
      </c>
      <c r="W7" s="5">
        <f t="shared" si="10"/>
        <v>0</v>
      </c>
      <c r="X7" s="5">
        <v>0</v>
      </c>
      <c r="Y7" s="5">
        <f t="shared" si="11"/>
        <v>0</v>
      </c>
      <c r="Z7" s="5">
        <v>0</v>
      </c>
      <c r="AA7" s="5">
        <f t="shared" si="12"/>
        <v>0</v>
      </c>
      <c r="AB7" s="5">
        <v>0</v>
      </c>
      <c r="AC7" s="5">
        <f t="shared" si="13"/>
        <v>0</v>
      </c>
      <c r="AD7" s="5">
        <v>0</v>
      </c>
      <c r="AE7" s="5">
        <f t="shared" si="14"/>
        <v>0</v>
      </c>
      <c r="AF7" s="5">
        <v>0</v>
      </c>
      <c r="AG7" s="5">
        <f t="shared" si="15"/>
        <v>0</v>
      </c>
      <c r="AH7" s="5">
        <v>0</v>
      </c>
      <c r="AI7" s="5">
        <f t="shared" si="16"/>
        <v>0</v>
      </c>
      <c r="AJ7" s="5">
        <v>0</v>
      </c>
      <c r="AK7" s="5">
        <f t="shared" si="17"/>
        <v>0</v>
      </c>
      <c r="AL7" s="5">
        <v>0</v>
      </c>
      <c r="AM7" s="5">
        <f t="shared" si="18"/>
        <v>0</v>
      </c>
      <c r="AN7" s="5">
        <v>0</v>
      </c>
      <c r="AO7" s="5">
        <f t="shared" si="19"/>
        <v>0</v>
      </c>
      <c r="AP7" s="5">
        <v>0</v>
      </c>
      <c r="AQ7" s="5">
        <f t="shared" si="28"/>
        <v>0</v>
      </c>
      <c r="AR7" s="5">
        <v>0</v>
      </c>
      <c r="AS7" s="5">
        <f t="shared" si="29"/>
        <v>0</v>
      </c>
      <c r="AT7" s="5">
        <v>0</v>
      </c>
      <c r="AU7" s="5">
        <f t="shared" si="30"/>
        <v>0</v>
      </c>
      <c r="AV7" s="5">
        <v>0</v>
      </c>
      <c r="AW7" s="5">
        <f t="shared" si="20"/>
        <v>0</v>
      </c>
      <c r="AX7" s="5">
        <v>0</v>
      </c>
      <c r="AY7" s="5">
        <f t="shared" si="21"/>
        <v>0</v>
      </c>
      <c r="AZ7" s="5">
        <v>0</v>
      </c>
      <c r="BA7" s="5">
        <f t="shared" si="22"/>
        <v>0</v>
      </c>
      <c r="BB7" s="43">
        <f t="shared" si="31"/>
        <v>0</v>
      </c>
      <c r="BC7" s="5">
        <f t="shared" si="23"/>
        <v>6357.02</v>
      </c>
      <c r="BD7" s="5">
        <f t="shared" si="24"/>
        <v>1.0628279121840407</v>
      </c>
      <c r="BE7" s="5">
        <v>6125.6</v>
      </c>
      <c r="BF7" s="5">
        <f t="shared" si="25"/>
        <v>1.5319453725526286</v>
      </c>
      <c r="BG7" s="5">
        <v>76.13</v>
      </c>
      <c r="BH7" s="5">
        <f t="shared" si="26"/>
        <v>0.1638033533535041</v>
      </c>
      <c r="BI7" s="5">
        <v>155.29000000000002</v>
      </c>
      <c r="BJ7" s="5">
        <f t="shared" si="27"/>
        <v>0.10230641710726153</v>
      </c>
    </row>
    <row r="8" spans="2:62" ht="18" customHeight="1" x14ac:dyDescent="0.3">
      <c r="B8" s="132" t="s">
        <v>76</v>
      </c>
      <c r="C8" s="36" t="s">
        <v>10</v>
      </c>
      <c r="D8" s="5">
        <v>1495.2099999999998</v>
      </c>
      <c r="E8" s="5">
        <f t="shared" si="0"/>
        <v>0.18349770475384852</v>
      </c>
      <c r="F8" s="5">
        <v>50.99</v>
      </c>
      <c r="G8" s="5">
        <f t="shared" si="1"/>
        <v>6.4654101192607588E-2</v>
      </c>
      <c r="H8" s="5">
        <v>43.13</v>
      </c>
      <c r="I8" s="5">
        <f t="shared" si="2"/>
        <v>1.4398090545461961E-2</v>
      </c>
      <c r="J8" s="43">
        <f t="shared" si="3"/>
        <v>1589.33</v>
      </c>
      <c r="K8" s="43">
        <f t="shared" si="4"/>
        <v>0.1331924886854727</v>
      </c>
      <c r="L8" s="5">
        <v>0</v>
      </c>
      <c r="M8" s="5">
        <f t="shared" si="5"/>
        <v>0</v>
      </c>
      <c r="N8" s="5">
        <v>0</v>
      </c>
      <c r="O8" s="5">
        <f t="shared" si="6"/>
        <v>0</v>
      </c>
      <c r="P8" s="5">
        <v>0</v>
      </c>
      <c r="Q8" s="5">
        <f t="shared" si="7"/>
        <v>0</v>
      </c>
      <c r="R8" s="5">
        <v>0</v>
      </c>
      <c r="S8" s="5">
        <f t="shared" si="8"/>
        <v>0</v>
      </c>
      <c r="T8" s="5">
        <v>0</v>
      </c>
      <c r="U8" s="5">
        <f t="shared" si="9"/>
        <v>0</v>
      </c>
      <c r="V8" s="5">
        <v>0</v>
      </c>
      <c r="W8" s="5">
        <f t="shared" si="10"/>
        <v>0</v>
      </c>
      <c r="X8" s="5">
        <v>13.32</v>
      </c>
      <c r="Y8" s="5">
        <f t="shared" si="11"/>
        <v>4.6024654979214603E-2</v>
      </c>
      <c r="Z8" s="5">
        <v>0</v>
      </c>
      <c r="AA8" s="5">
        <f t="shared" si="12"/>
        <v>0</v>
      </c>
      <c r="AB8" s="5">
        <v>0.16</v>
      </c>
      <c r="AC8" s="5">
        <f t="shared" si="13"/>
        <v>1.0179347376591319E-2</v>
      </c>
      <c r="AD8" s="5">
        <v>0</v>
      </c>
      <c r="AE8" s="5">
        <f t="shared" si="14"/>
        <v>0</v>
      </c>
      <c r="AF8" s="5">
        <v>0</v>
      </c>
      <c r="AG8" s="5">
        <f t="shared" si="15"/>
        <v>0</v>
      </c>
      <c r="AH8" s="5">
        <v>0</v>
      </c>
      <c r="AI8" s="5">
        <f t="shared" si="16"/>
        <v>0</v>
      </c>
      <c r="AJ8" s="5">
        <v>0</v>
      </c>
      <c r="AK8" s="5">
        <f t="shared" si="17"/>
        <v>0</v>
      </c>
      <c r="AL8" s="5">
        <v>0</v>
      </c>
      <c r="AM8" s="5">
        <f t="shared" si="18"/>
        <v>0</v>
      </c>
      <c r="AN8" s="5">
        <v>0</v>
      </c>
      <c r="AO8" s="5">
        <f t="shared" si="19"/>
        <v>0</v>
      </c>
      <c r="AP8" s="5">
        <v>0</v>
      </c>
      <c r="AQ8" s="5">
        <f t="shared" si="28"/>
        <v>0</v>
      </c>
      <c r="AR8" s="5">
        <v>0</v>
      </c>
      <c r="AS8" s="5">
        <f t="shared" si="29"/>
        <v>0</v>
      </c>
      <c r="AT8" s="5">
        <v>0</v>
      </c>
      <c r="AU8" s="5">
        <f t="shared" si="30"/>
        <v>0</v>
      </c>
      <c r="AV8" s="5">
        <v>94.29</v>
      </c>
      <c r="AW8" s="5">
        <f t="shared" si="20"/>
        <v>0.60334517755778627</v>
      </c>
      <c r="AX8" s="5">
        <v>0</v>
      </c>
      <c r="AY8" s="5">
        <f t="shared" si="21"/>
        <v>0</v>
      </c>
      <c r="AZ8" s="5">
        <v>0.56999999999999995</v>
      </c>
      <c r="BA8" s="5">
        <f t="shared" si="22"/>
        <v>1.5148454857604523E-2</v>
      </c>
      <c r="BB8" s="43">
        <f t="shared" si="31"/>
        <v>108.34</v>
      </c>
      <c r="BC8" s="5">
        <f t="shared" si="23"/>
        <v>1480.99</v>
      </c>
      <c r="BD8" s="5">
        <f t="shared" si="24"/>
        <v>0.24760619121309077</v>
      </c>
      <c r="BE8" s="5">
        <v>1387.6</v>
      </c>
      <c r="BF8" s="5">
        <f t="shared" si="25"/>
        <v>0.34702354038037536</v>
      </c>
      <c r="BG8" s="5">
        <v>50.99</v>
      </c>
      <c r="BH8" s="5">
        <f t="shared" si="26"/>
        <v>0.10971145392742905</v>
      </c>
      <c r="BI8" s="5">
        <v>42.400000000000006</v>
      </c>
      <c r="BJ8" s="5">
        <f t="shared" si="27"/>
        <v>2.7933492725532159E-2</v>
      </c>
    </row>
    <row r="9" spans="2:62" ht="18" customHeight="1" x14ac:dyDescent="0.3">
      <c r="B9" s="133"/>
      <c r="C9" s="36" t="s">
        <v>11</v>
      </c>
      <c r="D9" s="5">
        <v>6339.9000000000005</v>
      </c>
      <c r="E9" s="5">
        <f t="shared" si="0"/>
        <v>0.77805599104401701</v>
      </c>
      <c r="F9" s="5">
        <v>548.73</v>
      </c>
      <c r="G9" s="5">
        <f t="shared" si="1"/>
        <v>0.6957765237775948</v>
      </c>
      <c r="H9" s="5">
        <v>382.69</v>
      </c>
      <c r="I9" s="5">
        <f t="shared" si="2"/>
        <v>0.12775342617303123</v>
      </c>
      <c r="J9" s="43">
        <f t="shared" si="3"/>
        <v>7271.3200000000006</v>
      </c>
      <c r="K9" s="43">
        <f t="shared" si="4"/>
        <v>0.60936697025064113</v>
      </c>
      <c r="L9" s="5">
        <v>0</v>
      </c>
      <c r="M9" s="5">
        <f t="shared" si="5"/>
        <v>0</v>
      </c>
      <c r="N9" s="5">
        <v>0</v>
      </c>
      <c r="O9" s="5">
        <f t="shared" si="6"/>
        <v>0</v>
      </c>
      <c r="P9" s="5">
        <v>0</v>
      </c>
      <c r="Q9" s="5">
        <f t="shared" si="7"/>
        <v>0</v>
      </c>
      <c r="R9" s="5">
        <v>0</v>
      </c>
      <c r="S9" s="5">
        <f t="shared" si="8"/>
        <v>0</v>
      </c>
      <c r="T9" s="5">
        <v>0</v>
      </c>
      <c r="U9" s="5">
        <f t="shared" si="9"/>
        <v>0</v>
      </c>
      <c r="V9" s="5">
        <v>0</v>
      </c>
      <c r="W9" s="5">
        <f t="shared" si="10"/>
        <v>0</v>
      </c>
      <c r="X9" s="5">
        <v>6302.0000000000009</v>
      </c>
      <c r="Y9" s="5">
        <f t="shared" si="11"/>
        <v>21.775328504430213</v>
      </c>
      <c r="Z9" s="5">
        <v>531.37</v>
      </c>
      <c r="AA9" s="5">
        <f t="shared" si="12"/>
        <v>35.103817772228503</v>
      </c>
      <c r="AB9" s="5">
        <v>377.36</v>
      </c>
      <c r="AC9" s="5">
        <f t="shared" si="13"/>
        <v>24.007990787690623</v>
      </c>
      <c r="AD9" s="5">
        <v>0</v>
      </c>
      <c r="AE9" s="5">
        <f t="shared" si="14"/>
        <v>0</v>
      </c>
      <c r="AF9" s="5">
        <v>0</v>
      </c>
      <c r="AG9" s="5">
        <f t="shared" si="15"/>
        <v>0</v>
      </c>
      <c r="AH9" s="5">
        <v>0</v>
      </c>
      <c r="AI9" s="5">
        <f t="shared" si="16"/>
        <v>0</v>
      </c>
      <c r="AJ9" s="5">
        <v>0</v>
      </c>
      <c r="AK9" s="5">
        <f t="shared" si="17"/>
        <v>0</v>
      </c>
      <c r="AL9" s="5">
        <v>0</v>
      </c>
      <c r="AM9" s="5">
        <f t="shared" si="18"/>
        <v>0</v>
      </c>
      <c r="AN9" s="5">
        <v>0</v>
      </c>
      <c r="AO9" s="5">
        <f t="shared" si="19"/>
        <v>0</v>
      </c>
      <c r="AP9" s="5">
        <v>0</v>
      </c>
      <c r="AQ9" s="5">
        <f t="shared" si="28"/>
        <v>0</v>
      </c>
      <c r="AR9" s="5">
        <v>0</v>
      </c>
      <c r="AS9" s="5">
        <f t="shared" si="29"/>
        <v>0</v>
      </c>
      <c r="AT9" s="5">
        <v>0</v>
      </c>
      <c r="AU9" s="5">
        <f t="shared" si="30"/>
        <v>0</v>
      </c>
      <c r="AV9" s="5">
        <v>17.720000000000002</v>
      </c>
      <c r="AW9" s="5">
        <f t="shared" si="20"/>
        <v>0.11338717304405529</v>
      </c>
      <c r="AX9" s="5">
        <v>15.45</v>
      </c>
      <c r="AY9" s="5">
        <f t="shared" si="21"/>
        <v>0.62999253795246313</v>
      </c>
      <c r="AZ9" s="5">
        <v>4.8</v>
      </c>
      <c r="BA9" s="5">
        <f t="shared" si="22"/>
        <v>0.12756593564298546</v>
      </c>
      <c r="BB9" s="43">
        <f t="shared" si="31"/>
        <v>7248.7000000000007</v>
      </c>
      <c r="BC9" s="5">
        <f t="shared" si="23"/>
        <v>22.619999999999891</v>
      </c>
      <c r="BD9" s="5">
        <f t="shared" si="24"/>
        <v>3.781829752557469E-3</v>
      </c>
      <c r="BE9" s="5">
        <v>20.18</v>
      </c>
      <c r="BF9" s="5">
        <f t="shared" si="25"/>
        <v>5.0467966596108209E-3</v>
      </c>
      <c r="BG9" s="5">
        <v>1.91</v>
      </c>
      <c r="BH9" s="5">
        <f t="shared" si="26"/>
        <v>4.1096073151870851E-3</v>
      </c>
      <c r="BI9" s="5">
        <v>0.53</v>
      </c>
      <c r="BJ9" s="5">
        <f t="shared" si="27"/>
        <v>3.4916865906915192E-4</v>
      </c>
    </row>
    <row r="10" spans="2:62" ht="18" customHeight="1" x14ac:dyDescent="0.3">
      <c r="B10" s="134"/>
      <c r="C10" s="36" t="s">
        <v>78</v>
      </c>
      <c r="D10" s="5">
        <v>46108.310000000012</v>
      </c>
      <c r="E10" s="5">
        <f t="shared" si="0"/>
        <v>5.6585824433216239</v>
      </c>
      <c r="F10" s="5">
        <v>3290.0300000000016</v>
      </c>
      <c r="G10" s="5">
        <f t="shared" si="1"/>
        <v>4.171679398837318</v>
      </c>
      <c r="H10" s="5">
        <v>4396.2100000000009</v>
      </c>
      <c r="I10" s="5">
        <f t="shared" si="2"/>
        <v>1.4675870539500426</v>
      </c>
      <c r="J10" s="43">
        <f t="shared" si="3"/>
        <v>53794.55000000001</v>
      </c>
      <c r="K10" s="43">
        <f t="shared" si="4"/>
        <v>4.508207856275976</v>
      </c>
      <c r="L10" s="5">
        <v>19028.730000000003</v>
      </c>
      <c r="M10" s="5">
        <f t="shared" si="5"/>
        <v>8.4914186546562114</v>
      </c>
      <c r="N10" s="5">
        <v>962.08</v>
      </c>
      <c r="O10" s="5">
        <f t="shared" si="6"/>
        <v>6.3140292363810104</v>
      </c>
      <c r="P10" s="5">
        <v>2483.37</v>
      </c>
      <c r="Q10" s="5">
        <f t="shared" si="7"/>
        <v>3.3498512283340887</v>
      </c>
      <c r="R10" s="5">
        <v>0</v>
      </c>
      <c r="S10" s="5">
        <f t="shared" si="8"/>
        <v>0</v>
      </c>
      <c r="T10" s="5">
        <v>0</v>
      </c>
      <c r="U10" s="5">
        <f t="shared" si="9"/>
        <v>0</v>
      </c>
      <c r="V10" s="5">
        <v>0</v>
      </c>
      <c r="W10" s="5">
        <f t="shared" si="10"/>
        <v>0</v>
      </c>
      <c r="X10" s="5">
        <v>2802.95</v>
      </c>
      <c r="Y10" s="5">
        <f t="shared" si="11"/>
        <v>9.6850455460953118</v>
      </c>
      <c r="Z10" s="5">
        <v>40.380000000000003</v>
      </c>
      <c r="AA10" s="5">
        <f t="shared" si="12"/>
        <v>2.6676179717383124</v>
      </c>
      <c r="AB10" s="5">
        <v>58.34</v>
      </c>
      <c r="AC10" s="5">
        <f t="shared" si="13"/>
        <v>3.7116445371896094</v>
      </c>
      <c r="AD10" s="5">
        <v>0</v>
      </c>
      <c r="AE10" s="5">
        <f t="shared" si="14"/>
        <v>0</v>
      </c>
      <c r="AF10" s="5">
        <v>0</v>
      </c>
      <c r="AG10" s="5">
        <f t="shared" si="15"/>
        <v>0</v>
      </c>
      <c r="AH10" s="5">
        <v>0</v>
      </c>
      <c r="AI10" s="5">
        <f t="shared" si="16"/>
        <v>0</v>
      </c>
      <c r="AJ10" s="5">
        <v>187.65</v>
      </c>
      <c r="AK10" s="5">
        <f t="shared" si="17"/>
        <v>0.37863585763291752</v>
      </c>
      <c r="AL10" s="5">
        <v>66.169999999999987</v>
      </c>
      <c r="AM10" s="5">
        <f t="shared" si="18"/>
        <v>0.67933764323121182</v>
      </c>
      <c r="AN10" s="5">
        <v>78.3</v>
      </c>
      <c r="AO10" s="5">
        <f t="shared" si="19"/>
        <v>0.17453831494959673</v>
      </c>
      <c r="AP10" s="5">
        <v>1114.0300000000002</v>
      </c>
      <c r="AQ10" s="5">
        <f t="shared" si="28"/>
        <v>3.0434743411151115</v>
      </c>
      <c r="AR10" s="5">
        <v>0</v>
      </c>
      <c r="AS10" s="5">
        <f t="shared" si="29"/>
        <v>0</v>
      </c>
      <c r="AT10" s="5">
        <v>20.58</v>
      </c>
      <c r="AU10" s="5">
        <f t="shared" si="30"/>
        <v>1.0538389848734675</v>
      </c>
      <c r="AV10" s="5">
        <v>104.49</v>
      </c>
      <c r="AW10" s="5">
        <f t="shared" si="20"/>
        <v>0.66861318912942069</v>
      </c>
      <c r="AX10" s="5">
        <v>90.889999999999986</v>
      </c>
      <c r="AY10" s="5">
        <f t="shared" si="21"/>
        <v>3.7061502766666257</v>
      </c>
      <c r="AZ10" s="5">
        <v>40.06</v>
      </c>
      <c r="BA10" s="5">
        <f t="shared" si="22"/>
        <v>1.064644037887083</v>
      </c>
      <c r="BB10" s="43">
        <f t="shared" si="31"/>
        <v>27078.020000000008</v>
      </c>
      <c r="BC10" s="5">
        <f t="shared" si="23"/>
        <v>26716.530000000002</v>
      </c>
      <c r="BD10" s="5">
        <f t="shared" si="24"/>
        <v>4.466727145848572</v>
      </c>
      <c r="BE10" s="5">
        <v>22870.46</v>
      </c>
      <c r="BF10" s="5">
        <f t="shared" si="25"/>
        <v>5.7196511958257128</v>
      </c>
      <c r="BG10" s="5">
        <v>2130.5100000000007</v>
      </c>
      <c r="BH10" s="5">
        <f t="shared" si="26"/>
        <v>4.5840625555388694</v>
      </c>
      <c r="BI10" s="5">
        <v>1715.56</v>
      </c>
      <c r="BJ10" s="5">
        <f t="shared" si="27"/>
        <v>1.13022600896731</v>
      </c>
    </row>
    <row r="11" spans="2:62" ht="18" customHeight="1" x14ac:dyDescent="0.3">
      <c r="B11" s="132" t="s">
        <v>0</v>
      </c>
      <c r="C11" s="36" t="s">
        <v>1</v>
      </c>
      <c r="D11" s="5">
        <v>30437.49</v>
      </c>
      <c r="E11" s="5">
        <f t="shared" si="0"/>
        <v>3.7354014175053796</v>
      </c>
      <c r="F11" s="5">
        <v>1204.9499999999998</v>
      </c>
      <c r="G11" s="5">
        <f t="shared" si="1"/>
        <v>1.5278477982355856</v>
      </c>
      <c r="H11" s="5">
        <v>2151.12</v>
      </c>
      <c r="I11" s="5">
        <f t="shared" si="2"/>
        <v>0.71810852154310523</v>
      </c>
      <c r="J11" s="43">
        <f>D11+F11+H11</f>
        <v>33793.560000000005</v>
      </c>
      <c r="K11" s="43">
        <f t="shared" si="4"/>
        <v>2.8320413997985585</v>
      </c>
      <c r="L11" s="5">
        <v>0.03</v>
      </c>
      <c r="M11" s="5">
        <f t="shared" si="5"/>
        <v>1.3387260192334765E-5</v>
      </c>
      <c r="N11" s="5">
        <v>0.36</v>
      </c>
      <c r="O11" s="5">
        <f t="shared" si="6"/>
        <v>2.3626419061794899E-3</v>
      </c>
      <c r="P11" s="5">
        <v>0</v>
      </c>
      <c r="Q11" s="5">
        <f t="shared" si="7"/>
        <v>0</v>
      </c>
      <c r="R11" s="5">
        <v>0</v>
      </c>
      <c r="S11" s="5">
        <f t="shared" si="8"/>
        <v>0</v>
      </c>
      <c r="T11" s="5">
        <v>0</v>
      </c>
      <c r="U11" s="5">
        <f t="shared" si="9"/>
        <v>0</v>
      </c>
      <c r="V11" s="5">
        <v>0</v>
      </c>
      <c r="W11" s="5">
        <f t="shared" si="10"/>
        <v>0</v>
      </c>
      <c r="X11" s="5">
        <v>2242.1299999999997</v>
      </c>
      <c r="Y11" s="5">
        <f t="shared" si="11"/>
        <v>7.7472417168578387</v>
      </c>
      <c r="Z11" s="5">
        <v>103.71</v>
      </c>
      <c r="AA11" s="5">
        <f t="shared" si="12"/>
        <v>6.851378401411103</v>
      </c>
      <c r="AB11" s="5">
        <v>116.39</v>
      </c>
      <c r="AC11" s="5">
        <f t="shared" si="13"/>
        <v>7.4048390072591479</v>
      </c>
      <c r="AD11" s="5">
        <v>0</v>
      </c>
      <c r="AE11" s="5">
        <f t="shared" si="14"/>
        <v>0</v>
      </c>
      <c r="AF11" s="5">
        <v>0</v>
      </c>
      <c r="AG11" s="5">
        <f t="shared" si="15"/>
        <v>0</v>
      </c>
      <c r="AH11" s="5">
        <v>0</v>
      </c>
      <c r="AI11" s="5">
        <f t="shared" si="16"/>
        <v>0</v>
      </c>
      <c r="AJ11" s="5">
        <v>0</v>
      </c>
      <c r="AK11" s="5">
        <f t="shared" si="17"/>
        <v>0</v>
      </c>
      <c r="AL11" s="5">
        <v>0</v>
      </c>
      <c r="AM11" s="5">
        <f t="shared" si="18"/>
        <v>0</v>
      </c>
      <c r="AN11" s="5">
        <v>0</v>
      </c>
      <c r="AO11" s="5">
        <f t="shared" si="19"/>
        <v>0</v>
      </c>
      <c r="AP11" s="5">
        <v>17156.25</v>
      </c>
      <c r="AQ11" s="5">
        <f t="shared" si="28"/>
        <v>46.87001845978665</v>
      </c>
      <c r="AR11" s="5">
        <v>528.65000000000009</v>
      </c>
      <c r="AS11" s="5">
        <f t="shared" si="29"/>
        <v>41.49170793730525</v>
      </c>
      <c r="AT11" s="5">
        <v>1079.69</v>
      </c>
      <c r="AU11" s="5">
        <f t="shared" si="30"/>
        <v>55.287629425560461</v>
      </c>
      <c r="AV11" s="5">
        <v>1243.7800000000002</v>
      </c>
      <c r="AW11" s="5">
        <f t="shared" si="20"/>
        <v>7.9587301404478046</v>
      </c>
      <c r="AX11" s="5">
        <v>38.339999999999996</v>
      </c>
      <c r="AY11" s="5">
        <f t="shared" si="21"/>
        <v>1.5633601233072774</v>
      </c>
      <c r="AZ11" s="5">
        <v>150.95000000000002</v>
      </c>
      <c r="BA11" s="5">
        <f t="shared" si="22"/>
        <v>4.0116829136059708</v>
      </c>
      <c r="BB11" s="43">
        <f t="shared" si="31"/>
        <v>22660.28</v>
      </c>
      <c r="BC11" s="5">
        <f>J11-BB11</f>
        <v>11133.280000000006</v>
      </c>
      <c r="BD11" s="5">
        <f t="shared" si="24"/>
        <v>1.8613691223498339</v>
      </c>
      <c r="BE11" s="5">
        <v>9795.2999999999993</v>
      </c>
      <c r="BF11" s="5">
        <f t="shared" si="25"/>
        <v>2.44969709216481</v>
      </c>
      <c r="BG11" s="5">
        <v>533.88999999999987</v>
      </c>
      <c r="BH11" s="5">
        <f t="shared" si="26"/>
        <v>1.1487320678037867</v>
      </c>
      <c r="BI11" s="5">
        <v>804.09</v>
      </c>
      <c r="BJ11" s="5">
        <f t="shared" si="27"/>
        <v>0.52974156051115917</v>
      </c>
    </row>
    <row r="12" spans="2:62" ht="18" customHeight="1" x14ac:dyDescent="0.3">
      <c r="B12" s="133"/>
      <c r="C12" s="36" t="s">
        <v>2</v>
      </c>
      <c r="D12" s="5">
        <v>4020.6499999999996</v>
      </c>
      <c r="E12" s="5">
        <f t="shared" si="0"/>
        <v>0.49342904783847163</v>
      </c>
      <c r="F12" s="5">
        <v>82.81</v>
      </c>
      <c r="G12" s="5">
        <f t="shared" si="1"/>
        <v>0.1050011006032523</v>
      </c>
      <c r="H12" s="5">
        <v>364.94</v>
      </c>
      <c r="I12" s="5">
        <f t="shared" si="2"/>
        <v>0.12182794258430067</v>
      </c>
      <c r="J12" s="43">
        <f>D12+F12+H12</f>
        <v>4468.3999999999996</v>
      </c>
      <c r="K12" s="43">
        <f t="shared" si="4"/>
        <v>0.37447057341280043</v>
      </c>
      <c r="L12" s="5">
        <v>0</v>
      </c>
      <c r="M12" s="5">
        <f t="shared" si="5"/>
        <v>0</v>
      </c>
      <c r="N12" s="5">
        <v>0</v>
      </c>
      <c r="O12" s="5">
        <f t="shared" si="6"/>
        <v>0</v>
      </c>
      <c r="P12" s="5">
        <v>0</v>
      </c>
      <c r="Q12" s="5">
        <f t="shared" si="7"/>
        <v>0</v>
      </c>
      <c r="R12" s="5">
        <v>0</v>
      </c>
      <c r="S12" s="5">
        <f t="shared" si="8"/>
        <v>0</v>
      </c>
      <c r="T12" s="5">
        <v>0</v>
      </c>
      <c r="U12" s="5">
        <f t="shared" si="9"/>
        <v>0</v>
      </c>
      <c r="V12" s="5">
        <v>0</v>
      </c>
      <c r="W12" s="5">
        <f t="shared" si="10"/>
        <v>0</v>
      </c>
      <c r="X12" s="5">
        <v>3495.97</v>
      </c>
      <c r="Y12" s="5">
        <f t="shared" si="11"/>
        <v>12.079640620697061</v>
      </c>
      <c r="Z12" s="38">
        <v>76.02</v>
      </c>
      <c r="AA12" s="5">
        <f t="shared" si="12"/>
        <v>5.0220980240600914</v>
      </c>
      <c r="AB12" s="38">
        <v>350.64</v>
      </c>
      <c r="AC12" s="5">
        <f t="shared" si="13"/>
        <v>22.308039775799873</v>
      </c>
      <c r="AD12" s="5">
        <v>0</v>
      </c>
      <c r="AE12" s="5">
        <f t="shared" si="14"/>
        <v>0</v>
      </c>
      <c r="AF12" s="5">
        <v>0</v>
      </c>
      <c r="AG12" s="5">
        <f t="shared" si="15"/>
        <v>0</v>
      </c>
      <c r="AH12" s="5">
        <v>0</v>
      </c>
      <c r="AI12" s="5">
        <f t="shared" si="16"/>
        <v>0</v>
      </c>
      <c r="AJ12" s="5">
        <v>0</v>
      </c>
      <c r="AK12" s="5">
        <f t="shared" si="17"/>
        <v>0</v>
      </c>
      <c r="AL12" s="5">
        <v>0</v>
      </c>
      <c r="AM12" s="5">
        <f t="shared" si="18"/>
        <v>0</v>
      </c>
      <c r="AN12" s="5">
        <v>0</v>
      </c>
      <c r="AO12" s="5">
        <f t="shared" si="19"/>
        <v>0</v>
      </c>
      <c r="AP12" s="5">
        <v>0</v>
      </c>
      <c r="AQ12" s="5">
        <f t="shared" si="28"/>
        <v>0</v>
      </c>
      <c r="AR12" s="5">
        <v>0</v>
      </c>
      <c r="AS12" s="5">
        <f t="shared" si="29"/>
        <v>0</v>
      </c>
      <c r="AT12" s="5">
        <v>0</v>
      </c>
      <c r="AU12" s="5">
        <f t="shared" si="30"/>
        <v>0</v>
      </c>
      <c r="AV12" s="5">
        <v>0</v>
      </c>
      <c r="AW12" s="5">
        <f t="shared" si="20"/>
        <v>0</v>
      </c>
      <c r="AX12" s="5">
        <v>0</v>
      </c>
      <c r="AY12" s="5">
        <f t="shared" si="21"/>
        <v>0</v>
      </c>
      <c r="AZ12" s="5">
        <v>0</v>
      </c>
      <c r="BA12" s="5">
        <f t="shared" si="22"/>
        <v>0</v>
      </c>
      <c r="BB12" s="43">
        <f t="shared" si="31"/>
        <v>3922.6299999999997</v>
      </c>
      <c r="BC12" s="5">
        <f>J12-BB12</f>
        <v>545.77</v>
      </c>
      <c r="BD12" s="5">
        <f t="shared" si="24"/>
        <v>9.1247092133213956E-2</v>
      </c>
      <c r="BE12" s="5">
        <v>524.68000000000006</v>
      </c>
      <c r="BF12" s="5">
        <f t="shared" si="25"/>
        <v>0.13121671314988137</v>
      </c>
      <c r="BG12" s="5">
        <v>6.79</v>
      </c>
      <c r="BH12" s="5">
        <f t="shared" si="26"/>
        <v>1.4609546424146759E-2</v>
      </c>
      <c r="BI12" s="5">
        <v>14.3</v>
      </c>
      <c r="BJ12" s="5">
        <f t="shared" si="27"/>
        <v>9.4209657069601379E-3</v>
      </c>
    </row>
    <row r="13" spans="2:62" ht="18" customHeight="1" x14ac:dyDescent="0.3">
      <c r="B13" s="133"/>
      <c r="C13" s="36" t="s">
        <v>3</v>
      </c>
      <c r="D13" s="5">
        <v>24706.29</v>
      </c>
      <c r="E13" s="5">
        <f t="shared" si="0"/>
        <v>3.0320473431711674</v>
      </c>
      <c r="F13" s="5">
        <v>267.5</v>
      </c>
      <c r="G13" s="5">
        <f t="shared" si="1"/>
        <v>0.33918360598200686</v>
      </c>
      <c r="H13" s="5">
        <v>1450.4699999999996</v>
      </c>
      <c r="I13" s="5">
        <f t="shared" si="2"/>
        <v>0.48421048906738245</v>
      </c>
      <c r="J13" s="43">
        <f>D13+F13+H13</f>
        <v>26424.260000000002</v>
      </c>
      <c r="K13" s="43">
        <f t="shared" si="4"/>
        <v>2.2144632965287192</v>
      </c>
      <c r="L13" s="5">
        <v>0.69</v>
      </c>
      <c r="M13" s="5">
        <f t="shared" si="5"/>
        <v>3.0790698442369956E-4</v>
      </c>
      <c r="N13" s="5">
        <v>2.23</v>
      </c>
      <c r="O13" s="5">
        <f t="shared" si="6"/>
        <v>1.4635254029945173E-2</v>
      </c>
      <c r="P13" s="5">
        <v>1.1000000000000001</v>
      </c>
      <c r="Q13" s="5">
        <f t="shared" si="7"/>
        <v>1.4838048100635419E-3</v>
      </c>
      <c r="R13" s="5">
        <v>0</v>
      </c>
      <c r="S13" s="5">
        <f t="shared" si="8"/>
        <v>0</v>
      </c>
      <c r="T13" s="5">
        <v>0</v>
      </c>
      <c r="U13" s="5">
        <f t="shared" si="9"/>
        <v>0</v>
      </c>
      <c r="V13" s="5">
        <v>0</v>
      </c>
      <c r="W13" s="5">
        <f t="shared" si="10"/>
        <v>0</v>
      </c>
      <c r="X13" s="5">
        <v>5.04</v>
      </c>
      <c r="Y13" s="5">
        <f t="shared" si="11"/>
        <v>1.7414734316459578E-2</v>
      </c>
      <c r="Z13" s="5">
        <v>0</v>
      </c>
      <c r="AA13" s="5">
        <f t="shared" si="12"/>
        <v>0</v>
      </c>
      <c r="AB13" s="5">
        <v>0.75</v>
      </c>
      <c r="AC13" s="5">
        <f t="shared" si="13"/>
        <v>4.7715690827771808E-2</v>
      </c>
      <c r="AD13" s="5">
        <v>0</v>
      </c>
      <c r="AE13" s="5">
        <f t="shared" si="14"/>
        <v>0</v>
      </c>
      <c r="AF13" s="5">
        <v>0</v>
      </c>
      <c r="AG13" s="5">
        <f t="shared" si="15"/>
        <v>0</v>
      </c>
      <c r="AH13" s="5">
        <v>0</v>
      </c>
      <c r="AI13" s="5">
        <f t="shared" si="16"/>
        <v>0</v>
      </c>
      <c r="AJ13" s="5">
        <v>0</v>
      </c>
      <c r="AK13" s="5">
        <f t="shared" si="17"/>
        <v>0</v>
      </c>
      <c r="AL13" s="5">
        <v>0</v>
      </c>
      <c r="AM13" s="5">
        <f t="shared" si="18"/>
        <v>0</v>
      </c>
      <c r="AN13" s="5">
        <v>0</v>
      </c>
      <c r="AO13" s="5">
        <f t="shared" si="19"/>
        <v>0</v>
      </c>
      <c r="AP13" s="5">
        <v>0</v>
      </c>
      <c r="AQ13" s="5">
        <f t="shared" si="28"/>
        <v>0</v>
      </c>
      <c r="AR13" s="5">
        <v>0</v>
      </c>
      <c r="AS13" s="5">
        <f t="shared" si="29"/>
        <v>0</v>
      </c>
      <c r="AT13" s="5">
        <v>0</v>
      </c>
      <c r="AU13" s="5">
        <f t="shared" si="30"/>
        <v>0</v>
      </c>
      <c r="AV13" s="5">
        <v>231.44</v>
      </c>
      <c r="AW13" s="5">
        <f t="shared" si="20"/>
        <v>1.4809439802097151</v>
      </c>
      <c r="AX13" s="5">
        <v>0</v>
      </c>
      <c r="AY13" s="5">
        <f t="shared" si="21"/>
        <v>0</v>
      </c>
      <c r="AZ13" s="5">
        <v>19.25</v>
      </c>
      <c r="BA13" s="5">
        <f t="shared" si="22"/>
        <v>0.51159255440155627</v>
      </c>
      <c r="BB13" s="43">
        <f t="shared" si="31"/>
        <v>260.5</v>
      </c>
      <c r="BC13" s="5">
        <f>J13-BB13</f>
        <v>26163.760000000002</v>
      </c>
      <c r="BD13" s="5">
        <f t="shared" si="24"/>
        <v>4.3743097262057242</v>
      </c>
      <c r="BE13" s="5">
        <v>24469.120000000003</v>
      </c>
      <c r="BF13" s="5">
        <f t="shared" si="25"/>
        <v>6.1194585272356958</v>
      </c>
      <c r="BG13" s="5">
        <v>265.27</v>
      </c>
      <c r="BH13" s="5">
        <f t="shared" si="26"/>
        <v>0.57076205890035503</v>
      </c>
      <c r="BI13" s="5">
        <v>1429.37</v>
      </c>
      <c r="BJ13" s="5">
        <f t="shared" si="27"/>
        <v>0.94168152115787473</v>
      </c>
    </row>
    <row r="14" spans="2:62" ht="18" customHeight="1" x14ac:dyDescent="0.3">
      <c r="B14" s="134"/>
      <c r="C14" s="36" t="s">
        <v>4</v>
      </c>
      <c r="D14" s="5">
        <v>0</v>
      </c>
      <c r="E14" s="5">
        <f t="shared" si="0"/>
        <v>0</v>
      </c>
      <c r="F14" s="5">
        <v>0</v>
      </c>
      <c r="G14" s="5">
        <f t="shared" si="1"/>
        <v>0</v>
      </c>
      <c r="H14" s="5">
        <v>0</v>
      </c>
      <c r="I14" s="5">
        <f t="shared" si="2"/>
        <v>0</v>
      </c>
      <c r="J14" s="43">
        <f>D14+F14+H14</f>
        <v>0</v>
      </c>
      <c r="K14" s="43">
        <f t="shared" si="4"/>
        <v>0</v>
      </c>
      <c r="L14" s="5">
        <v>0</v>
      </c>
      <c r="M14" s="5">
        <f t="shared" si="5"/>
        <v>0</v>
      </c>
      <c r="N14" s="5">
        <v>0</v>
      </c>
      <c r="O14" s="5">
        <f t="shared" si="6"/>
        <v>0</v>
      </c>
      <c r="P14" s="5">
        <v>0</v>
      </c>
      <c r="Q14" s="5">
        <f t="shared" si="7"/>
        <v>0</v>
      </c>
      <c r="R14" s="5">
        <v>0</v>
      </c>
      <c r="S14" s="5">
        <f t="shared" si="8"/>
        <v>0</v>
      </c>
      <c r="T14" s="5">
        <v>0</v>
      </c>
      <c r="U14" s="5">
        <f t="shared" si="9"/>
        <v>0</v>
      </c>
      <c r="V14" s="5">
        <v>0</v>
      </c>
      <c r="W14" s="5">
        <f t="shared" si="10"/>
        <v>0</v>
      </c>
      <c r="X14" s="5">
        <v>0</v>
      </c>
      <c r="Y14" s="5">
        <f t="shared" si="11"/>
        <v>0</v>
      </c>
      <c r="Z14" s="5">
        <v>0</v>
      </c>
      <c r="AA14" s="5">
        <f t="shared" si="12"/>
        <v>0</v>
      </c>
      <c r="AB14" s="5">
        <v>0</v>
      </c>
      <c r="AC14" s="5">
        <f t="shared" si="13"/>
        <v>0</v>
      </c>
      <c r="AD14" s="5">
        <v>0</v>
      </c>
      <c r="AE14" s="5">
        <f t="shared" si="14"/>
        <v>0</v>
      </c>
      <c r="AF14" s="5">
        <v>0</v>
      </c>
      <c r="AG14" s="5">
        <f t="shared" si="15"/>
        <v>0</v>
      </c>
      <c r="AH14" s="5">
        <v>0</v>
      </c>
      <c r="AI14" s="5">
        <f t="shared" si="16"/>
        <v>0</v>
      </c>
      <c r="AJ14" s="5">
        <v>0</v>
      </c>
      <c r="AK14" s="5">
        <f t="shared" si="17"/>
        <v>0</v>
      </c>
      <c r="AL14" s="5">
        <v>0</v>
      </c>
      <c r="AM14" s="5">
        <f t="shared" si="18"/>
        <v>0</v>
      </c>
      <c r="AN14" s="5">
        <v>0</v>
      </c>
      <c r="AO14" s="5">
        <f t="shared" si="19"/>
        <v>0</v>
      </c>
      <c r="AP14" s="5">
        <v>0</v>
      </c>
      <c r="AQ14" s="5">
        <f t="shared" si="28"/>
        <v>0</v>
      </c>
      <c r="AR14" s="5">
        <v>0</v>
      </c>
      <c r="AS14" s="5">
        <f t="shared" si="29"/>
        <v>0</v>
      </c>
      <c r="AT14" s="5">
        <v>0</v>
      </c>
      <c r="AU14" s="5">
        <f t="shared" si="30"/>
        <v>0</v>
      </c>
      <c r="AV14" s="5">
        <v>0</v>
      </c>
      <c r="AW14" s="5">
        <f t="shared" si="20"/>
        <v>0</v>
      </c>
      <c r="AX14" s="5">
        <v>0</v>
      </c>
      <c r="AY14" s="5">
        <f t="shared" si="21"/>
        <v>0</v>
      </c>
      <c r="AZ14" s="5">
        <v>0</v>
      </c>
      <c r="BA14" s="5">
        <f t="shared" si="22"/>
        <v>0</v>
      </c>
      <c r="BB14" s="43">
        <f t="shared" si="31"/>
        <v>0</v>
      </c>
      <c r="BC14" s="5">
        <f>J14-BB14</f>
        <v>0</v>
      </c>
      <c r="BD14" s="5">
        <f t="shared" si="24"/>
        <v>0</v>
      </c>
      <c r="BE14" s="5">
        <v>0</v>
      </c>
      <c r="BF14" s="5">
        <f t="shared" si="25"/>
        <v>0</v>
      </c>
      <c r="BG14" s="5">
        <v>0</v>
      </c>
      <c r="BH14" s="5">
        <f t="shared" si="26"/>
        <v>0</v>
      </c>
      <c r="BI14" s="5">
        <v>0</v>
      </c>
      <c r="BJ14" s="5">
        <f t="shared" si="27"/>
        <v>0</v>
      </c>
    </row>
    <row r="15" spans="2:62" ht="18" customHeight="1" x14ac:dyDescent="0.3">
      <c r="B15" s="132" t="s">
        <v>13</v>
      </c>
      <c r="C15" s="36" t="s">
        <v>14</v>
      </c>
      <c r="D15" s="5">
        <v>1744.86</v>
      </c>
      <c r="E15" s="5">
        <f t="shared" si="0"/>
        <v>0.2141356766720395</v>
      </c>
      <c r="F15" s="5">
        <v>1205.5100000000004</v>
      </c>
      <c r="G15" s="5">
        <f t="shared" si="1"/>
        <v>1.5285578648499785</v>
      </c>
      <c r="H15" s="5">
        <v>648.32999999999993</v>
      </c>
      <c r="I15" s="5">
        <f t="shared" si="2"/>
        <v>0.21643204366657434</v>
      </c>
      <c r="J15" s="43">
        <f t="shared" si="3"/>
        <v>3598.7000000000003</v>
      </c>
      <c r="K15" s="43">
        <f t="shared" si="4"/>
        <v>0.30158608283516364</v>
      </c>
      <c r="L15" s="5">
        <v>0</v>
      </c>
      <c r="M15" s="5">
        <f t="shared" si="5"/>
        <v>0</v>
      </c>
      <c r="N15" s="5">
        <v>0</v>
      </c>
      <c r="O15" s="5">
        <f t="shared" si="6"/>
        <v>0</v>
      </c>
      <c r="P15" s="5">
        <v>0</v>
      </c>
      <c r="Q15" s="5">
        <f t="shared" si="7"/>
        <v>0</v>
      </c>
      <c r="R15" s="5">
        <v>0</v>
      </c>
      <c r="S15" s="5">
        <f t="shared" si="8"/>
        <v>0</v>
      </c>
      <c r="T15" s="5">
        <v>0</v>
      </c>
      <c r="U15" s="5">
        <f t="shared" si="9"/>
        <v>0</v>
      </c>
      <c r="V15" s="5">
        <v>0</v>
      </c>
      <c r="W15" s="5">
        <f t="shared" si="10"/>
        <v>0</v>
      </c>
      <c r="X15" s="5">
        <v>0</v>
      </c>
      <c r="Y15" s="5">
        <f t="shared" si="11"/>
        <v>0</v>
      </c>
      <c r="Z15" s="5">
        <v>0</v>
      </c>
      <c r="AA15" s="5">
        <f t="shared" si="12"/>
        <v>0</v>
      </c>
      <c r="AB15" s="5">
        <v>0</v>
      </c>
      <c r="AC15" s="5">
        <f t="shared" si="13"/>
        <v>0</v>
      </c>
      <c r="AD15" s="5">
        <v>0</v>
      </c>
      <c r="AE15" s="5">
        <f t="shared" si="14"/>
        <v>0</v>
      </c>
      <c r="AF15" s="5">
        <v>0</v>
      </c>
      <c r="AG15" s="5">
        <f t="shared" si="15"/>
        <v>0</v>
      </c>
      <c r="AH15" s="5">
        <v>0</v>
      </c>
      <c r="AI15" s="5">
        <f t="shared" si="16"/>
        <v>0</v>
      </c>
      <c r="AJ15" s="5">
        <v>304.78999999999996</v>
      </c>
      <c r="AK15" s="5">
        <f t="shared" si="17"/>
        <v>0.61499825764954386</v>
      </c>
      <c r="AL15" s="5">
        <v>318.75</v>
      </c>
      <c r="AM15" s="5">
        <f t="shared" si="18"/>
        <v>3.2724629557193414</v>
      </c>
      <c r="AN15" s="5">
        <v>245.64</v>
      </c>
      <c r="AO15" s="5">
        <f t="shared" si="19"/>
        <v>0.54755544935145517</v>
      </c>
      <c r="AP15" s="5">
        <v>0</v>
      </c>
      <c r="AQ15" s="5">
        <f t="shared" si="28"/>
        <v>0</v>
      </c>
      <c r="AR15" s="5">
        <v>0</v>
      </c>
      <c r="AS15" s="5">
        <f t="shared" si="29"/>
        <v>0</v>
      </c>
      <c r="AT15" s="5">
        <v>0</v>
      </c>
      <c r="AU15" s="5">
        <f t="shared" si="30"/>
        <v>0</v>
      </c>
      <c r="AV15" s="5">
        <v>278.78999999999996</v>
      </c>
      <c r="AW15" s="5">
        <f t="shared" si="20"/>
        <v>1.7839283280447045</v>
      </c>
      <c r="AX15" s="5">
        <v>107</v>
      </c>
      <c r="AY15" s="5">
        <f t="shared" si="21"/>
        <v>4.3630551172112337</v>
      </c>
      <c r="AZ15" s="5">
        <v>39.5</v>
      </c>
      <c r="BA15" s="5">
        <f t="shared" si="22"/>
        <v>1.0497613453954013</v>
      </c>
      <c r="BB15" s="43">
        <f t="shared" si="31"/>
        <v>1294.4699999999998</v>
      </c>
      <c r="BC15" s="5">
        <f t="shared" si="23"/>
        <v>2304.2300000000005</v>
      </c>
      <c r="BD15" s="5">
        <f t="shared" si="24"/>
        <v>0.38524339393172147</v>
      </c>
      <c r="BE15" s="5">
        <v>1161.28</v>
      </c>
      <c r="BF15" s="5">
        <f t="shared" si="25"/>
        <v>0.29042339072709883</v>
      </c>
      <c r="BG15" s="5">
        <v>779.7600000000001</v>
      </c>
      <c r="BH15" s="5">
        <f t="shared" si="26"/>
        <v>1.6777525654922945</v>
      </c>
      <c r="BI15" s="5">
        <v>363.19</v>
      </c>
      <c r="BJ15" s="5">
        <f t="shared" si="27"/>
        <v>0.23927276469306655</v>
      </c>
    </row>
    <row r="16" spans="2:62" ht="18" customHeight="1" x14ac:dyDescent="0.3">
      <c r="B16" s="133"/>
      <c r="C16" s="36" t="s">
        <v>15</v>
      </c>
      <c r="D16" s="5">
        <v>8576.1</v>
      </c>
      <c r="E16" s="5">
        <f t="shared" si="0"/>
        <v>1.0524907308936409</v>
      </c>
      <c r="F16" s="5">
        <v>959.9</v>
      </c>
      <c r="G16" s="5">
        <f t="shared" si="1"/>
        <v>1.2171302556341248</v>
      </c>
      <c r="H16" s="5">
        <v>1979.3</v>
      </c>
      <c r="I16" s="5">
        <f t="shared" si="2"/>
        <v>0.66074984040419338</v>
      </c>
      <c r="J16" s="43">
        <f t="shared" si="3"/>
        <v>11515.3</v>
      </c>
      <c r="K16" s="43">
        <f t="shared" si="4"/>
        <v>0.96503021081828422</v>
      </c>
      <c r="L16" s="5">
        <v>7327.88</v>
      </c>
      <c r="M16" s="5">
        <f t="shared" si="5"/>
        <v>3.2700078739402025</v>
      </c>
      <c r="N16" s="5">
        <v>421.41</v>
      </c>
      <c r="O16" s="5">
        <f t="shared" si="6"/>
        <v>2.7656692380086079</v>
      </c>
      <c r="P16" s="5">
        <v>1457.57</v>
      </c>
      <c r="Q16" s="5">
        <f t="shared" si="7"/>
        <v>1.9661357972766513</v>
      </c>
      <c r="R16" s="5">
        <v>0</v>
      </c>
      <c r="S16" s="5">
        <f t="shared" si="8"/>
        <v>0</v>
      </c>
      <c r="T16" s="5">
        <v>0</v>
      </c>
      <c r="U16" s="5">
        <f t="shared" si="9"/>
        <v>0</v>
      </c>
      <c r="V16" s="5">
        <v>0</v>
      </c>
      <c r="W16" s="5">
        <f t="shared" si="10"/>
        <v>0</v>
      </c>
      <c r="X16" s="5">
        <v>0</v>
      </c>
      <c r="Y16" s="5">
        <f t="shared" si="11"/>
        <v>0</v>
      </c>
      <c r="Z16" s="5">
        <v>0</v>
      </c>
      <c r="AA16" s="5">
        <f t="shared" si="12"/>
        <v>0</v>
      </c>
      <c r="AB16" s="5">
        <v>0</v>
      </c>
      <c r="AC16" s="5">
        <f t="shared" si="13"/>
        <v>0</v>
      </c>
      <c r="AD16" s="5">
        <v>0</v>
      </c>
      <c r="AE16" s="5">
        <f t="shared" si="14"/>
        <v>0</v>
      </c>
      <c r="AF16" s="5">
        <v>0</v>
      </c>
      <c r="AG16" s="5">
        <f t="shared" si="15"/>
        <v>0</v>
      </c>
      <c r="AH16" s="5">
        <v>0</v>
      </c>
      <c r="AI16" s="5">
        <f t="shared" si="16"/>
        <v>0</v>
      </c>
      <c r="AJ16" s="5">
        <v>0</v>
      </c>
      <c r="AK16" s="5">
        <f t="shared" si="17"/>
        <v>0</v>
      </c>
      <c r="AL16" s="5">
        <v>0</v>
      </c>
      <c r="AM16" s="5">
        <f t="shared" si="18"/>
        <v>0</v>
      </c>
      <c r="AN16" s="5">
        <v>0</v>
      </c>
      <c r="AO16" s="5">
        <f t="shared" si="19"/>
        <v>0</v>
      </c>
      <c r="AP16" s="5">
        <v>0</v>
      </c>
      <c r="AQ16" s="5">
        <f t="shared" si="28"/>
        <v>0</v>
      </c>
      <c r="AR16" s="5">
        <v>0</v>
      </c>
      <c r="AS16" s="5">
        <f t="shared" si="29"/>
        <v>0</v>
      </c>
      <c r="AT16" s="5">
        <v>0</v>
      </c>
      <c r="AU16" s="5">
        <f t="shared" si="30"/>
        <v>0</v>
      </c>
      <c r="AV16" s="5">
        <v>972.51</v>
      </c>
      <c r="AW16" s="5">
        <f t="shared" si="20"/>
        <v>6.2229209738755191</v>
      </c>
      <c r="AX16" s="5">
        <v>386.88</v>
      </c>
      <c r="AY16" s="5">
        <f t="shared" si="21"/>
        <v>15.775502464922262</v>
      </c>
      <c r="AZ16" s="5">
        <v>421.28</v>
      </c>
      <c r="BA16" s="5">
        <f t="shared" si="22"/>
        <v>11.196036951599357</v>
      </c>
      <c r="BB16" s="43">
        <f t="shared" si="31"/>
        <v>10987.53</v>
      </c>
      <c r="BC16" s="5">
        <f t="shared" si="23"/>
        <v>527.76999999999862</v>
      </c>
      <c r="BD16" s="5">
        <f t="shared" si="24"/>
        <v>8.8237678537014141E-2</v>
      </c>
      <c r="BE16" s="5">
        <v>275.71000000000004</v>
      </c>
      <c r="BF16" s="5">
        <f t="shared" si="25"/>
        <v>6.8952046928706628E-2</v>
      </c>
      <c r="BG16" s="5">
        <v>151.60999999999999</v>
      </c>
      <c r="BH16" s="5">
        <f t="shared" si="26"/>
        <v>0.3262081492437246</v>
      </c>
      <c r="BI16" s="5">
        <v>100.45</v>
      </c>
      <c r="BJ16" s="5">
        <f t="shared" si="27"/>
        <v>6.6177343025464741E-2</v>
      </c>
    </row>
    <row r="17" spans="2:62" ht="18" customHeight="1" x14ac:dyDescent="0.3">
      <c r="B17" s="133"/>
      <c r="C17" s="36" t="s">
        <v>16</v>
      </c>
      <c r="D17" s="5">
        <v>5890.15</v>
      </c>
      <c r="E17" s="5">
        <f t="shared" si="0"/>
        <v>0.72286100658494867</v>
      </c>
      <c r="F17" s="5">
        <v>401.36</v>
      </c>
      <c r="G17" s="5">
        <f t="shared" si="1"/>
        <v>0.50891488634369453</v>
      </c>
      <c r="H17" s="5">
        <v>1661.52</v>
      </c>
      <c r="I17" s="5">
        <f t="shared" si="2"/>
        <v>0.5546653235125425</v>
      </c>
      <c r="J17" s="43">
        <f t="shared" si="3"/>
        <v>7953.0299999999988</v>
      </c>
      <c r="K17" s="43">
        <f t="shared" si="4"/>
        <v>0.66649711406078327</v>
      </c>
      <c r="L17" s="5">
        <v>5599.37</v>
      </c>
      <c r="M17" s="5">
        <f t="shared" si="5"/>
        <v>2.4986741034384505</v>
      </c>
      <c r="N17" s="5">
        <v>164.35</v>
      </c>
      <c r="O17" s="5">
        <f t="shared" si="6"/>
        <v>1.0786116591127755</v>
      </c>
      <c r="P17" s="5">
        <v>1520.67</v>
      </c>
      <c r="Q17" s="5">
        <f t="shared" si="7"/>
        <v>2.0512522368357513</v>
      </c>
      <c r="R17" s="5">
        <v>0</v>
      </c>
      <c r="S17" s="5">
        <f t="shared" si="8"/>
        <v>0</v>
      </c>
      <c r="T17" s="5">
        <v>0</v>
      </c>
      <c r="U17" s="5">
        <f t="shared" si="9"/>
        <v>0</v>
      </c>
      <c r="V17" s="5">
        <v>0</v>
      </c>
      <c r="W17" s="5">
        <f t="shared" si="10"/>
        <v>0</v>
      </c>
      <c r="X17" s="5">
        <v>0</v>
      </c>
      <c r="Y17" s="5">
        <f t="shared" si="11"/>
        <v>0</v>
      </c>
      <c r="Z17" s="5">
        <v>0</v>
      </c>
      <c r="AA17" s="5">
        <f t="shared" si="12"/>
        <v>0</v>
      </c>
      <c r="AB17" s="5">
        <v>0</v>
      </c>
      <c r="AC17" s="5">
        <f t="shared" si="13"/>
        <v>0</v>
      </c>
      <c r="AD17" s="5">
        <v>0</v>
      </c>
      <c r="AE17" s="5">
        <f t="shared" si="14"/>
        <v>0</v>
      </c>
      <c r="AF17" s="5">
        <v>0</v>
      </c>
      <c r="AG17" s="5">
        <f t="shared" si="15"/>
        <v>0</v>
      </c>
      <c r="AH17" s="5">
        <v>0</v>
      </c>
      <c r="AI17" s="5">
        <f t="shared" si="16"/>
        <v>0</v>
      </c>
      <c r="AJ17" s="5">
        <v>0</v>
      </c>
      <c r="AK17" s="5">
        <f t="shared" si="17"/>
        <v>0</v>
      </c>
      <c r="AL17" s="5">
        <v>0</v>
      </c>
      <c r="AM17" s="5">
        <f t="shared" si="18"/>
        <v>0</v>
      </c>
      <c r="AN17" s="5">
        <v>0</v>
      </c>
      <c r="AO17" s="5">
        <f t="shared" si="19"/>
        <v>0</v>
      </c>
      <c r="AP17" s="5">
        <v>0</v>
      </c>
      <c r="AQ17" s="5">
        <f t="shared" si="28"/>
        <v>0</v>
      </c>
      <c r="AR17" s="5">
        <v>0</v>
      </c>
      <c r="AS17" s="5">
        <f t="shared" si="29"/>
        <v>0</v>
      </c>
      <c r="AT17" s="5">
        <v>0</v>
      </c>
      <c r="AU17" s="5">
        <f t="shared" si="30"/>
        <v>0</v>
      </c>
      <c r="AV17" s="5">
        <v>3.25</v>
      </c>
      <c r="AW17" s="5">
        <f t="shared" si="20"/>
        <v>2.0796180157628651E-2</v>
      </c>
      <c r="AX17" s="5">
        <v>3.6999999999999997</v>
      </c>
      <c r="AY17" s="5">
        <f t="shared" si="21"/>
        <v>0.15087199938020152</v>
      </c>
      <c r="AZ17" s="5">
        <v>9.4899999999999984</v>
      </c>
      <c r="BA17" s="5">
        <f t="shared" si="22"/>
        <v>0.25220848526081913</v>
      </c>
      <c r="BB17" s="43">
        <f t="shared" si="31"/>
        <v>7300.83</v>
      </c>
      <c r="BC17" s="5">
        <f t="shared" si="23"/>
        <v>652.19999999999891</v>
      </c>
      <c r="BD17" s="5">
        <f t="shared" si="24"/>
        <v>0.10904108596896504</v>
      </c>
      <c r="BE17" s="5">
        <v>287.53000000000003</v>
      </c>
      <c r="BF17" s="5">
        <f t="shared" si="25"/>
        <v>7.1908099283344865E-2</v>
      </c>
      <c r="BG17" s="5">
        <v>233.31000000000003</v>
      </c>
      <c r="BH17" s="5">
        <f t="shared" si="26"/>
        <v>0.50199606424413568</v>
      </c>
      <c r="BI17" s="5">
        <v>131.36000000000001</v>
      </c>
      <c r="BJ17" s="5">
        <f t="shared" si="27"/>
        <v>8.6541122745893956E-2</v>
      </c>
    </row>
    <row r="18" spans="2:62" ht="18" customHeight="1" x14ac:dyDescent="0.3">
      <c r="B18" s="133"/>
      <c r="C18" s="36" t="s">
        <v>17</v>
      </c>
      <c r="D18" s="5">
        <v>37440.090000000018</v>
      </c>
      <c r="E18" s="5">
        <f t="shared" si="0"/>
        <v>4.5947864051053173</v>
      </c>
      <c r="F18" s="5">
        <v>5731.7899999999991</v>
      </c>
      <c r="G18" s="5">
        <f t="shared" si="1"/>
        <v>7.2677727137630157</v>
      </c>
      <c r="H18" s="5">
        <v>7541.91</v>
      </c>
      <c r="I18" s="5">
        <f t="shared" si="2"/>
        <v>2.5177162778976352</v>
      </c>
      <c r="J18" s="43">
        <f t="shared" si="3"/>
        <v>50713.790000000023</v>
      </c>
      <c r="K18" s="43">
        <f t="shared" si="4"/>
        <v>4.2500273075902681</v>
      </c>
      <c r="L18" s="5">
        <v>23429.920000000002</v>
      </c>
      <c r="M18" s="5">
        <f t="shared" si="5"/>
        <v>10.45541451085294</v>
      </c>
      <c r="N18" s="5">
        <v>1138.8300000000002</v>
      </c>
      <c r="O18" s="5">
        <f t="shared" si="6"/>
        <v>7.4740207833733017</v>
      </c>
      <c r="P18" s="5">
        <v>2652.51</v>
      </c>
      <c r="Q18" s="5">
        <f t="shared" si="7"/>
        <v>3.5780064515833141</v>
      </c>
      <c r="R18" s="5">
        <v>220.04</v>
      </c>
      <c r="S18" s="5">
        <f t="shared" si="8"/>
        <v>2.7389484847655012</v>
      </c>
      <c r="T18" s="5">
        <v>3.67</v>
      </c>
      <c r="U18" s="5">
        <f t="shared" si="9"/>
        <v>3.5818856138981059</v>
      </c>
      <c r="V18" s="5">
        <v>29.61</v>
      </c>
      <c r="W18" s="5">
        <f t="shared" si="10"/>
        <v>1.0989296477190067</v>
      </c>
      <c r="X18" s="5">
        <v>0</v>
      </c>
      <c r="Y18" s="5">
        <f t="shared" si="11"/>
        <v>0</v>
      </c>
      <c r="Z18" s="5">
        <v>0</v>
      </c>
      <c r="AA18" s="5">
        <f t="shared" si="12"/>
        <v>0</v>
      </c>
      <c r="AB18" s="5">
        <v>0</v>
      </c>
      <c r="AC18" s="5">
        <f t="shared" si="13"/>
        <v>0</v>
      </c>
      <c r="AD18" s="5">
        <v>0</v>
      </c>
      <c r="AE18" s="5">
        <f t="shared" si="14"/>
        <v>0</v>
      </c>
      <c r="AF18" s="5">
        <v>0</v>
      </c>
      <c r="AG18" s="5">
        <f t="shared" si="15"/>
        <v>0</v>
      </c>
      <c r="AH18" s="5">
        <v>0</v>
      </c>
      <c r="AI18" s="5">
        <f t="shared" si="16"/>
        <v>0</v>
      </c>
      <c r="AJ18" s="5">
        <v>3838.6400000000003</v>
      </c>
      <c r="AK18" s="5">
        <f t="shared" si="17"/>
        <v>7.7455195765735283</v>
      </c>
      <c r="AL18" s="5">
        <v>1772.8799999999999</v>
      </c>
      <c r="AM18" s="5">
        <f t="shared" si="18"/>
        <v>18.201361960582606</v>
      </c>
      <c r="AN18" s="5">
        <v>2308.12</v>
      </c>
      <c r="AO18" s="5">
        <f t="shared" si="19"/>
        <v>5.1450239527645367</v>
      </c>
      <c r="AP18" s="5">
        <v>2268.2200000000003</v>
      </c>
      <c r="AQ18" s="5">
        <f t="shared" si="28"/>
        <v>6.1966637972084397</v>
      </c>
      <c r="AR18" s="5">
        <v>100.42000000000002</v>
      </c>
      <c r="AS18" s="5">
        <f t="shared" si="29"/>
        <v>7.8815800833522989</v>
      </c>
      <c r="AT18" s="5">
        <v>55.77</v>
      </c>
      <c r="AU18" s="5">
        <f t="shared" si="30"/>
        <v>2.8558114765011315</v>
      </c>
      <c r="AV18" s="5">
        <v>127.33999999999999</v>
      </c>
      <c r="AW18" s="5">
        <f t="shared" si="20"/>
        <v>0.81482633269920979</v>
      </c>
      <c r="AX18" s="5">
        <v>58.769999999999996</v>
      </c>
      <c r="AY18" s="5">
        <f t="shared" si="21"/>
        <v>2.3964182171822821</v>
      </c>
      <c r="AZ18" s="5">
        <v>41.45</v>
      </c>
      <c r="BA18" s="5">
        <f t="shared" si="22"/>
        <v>1.1015850067503641</v>
      </c>
      <c r="BB18" s="43">
        <f t="shared" si="31"/>
        <v>38046.189999999988</v>
      </c>
      <c r="BC18" s="5">
        <f t="shared" si="23"/>
        <v>12667.600000000035</v>
      </c>
      <c r="BD18" s="5">
        <f t="shared" si="24"/>
        <v>2.1178915372898919</v>
      </c>
      <c r="BE18" s="5">
        <v>7555.9299999999994</v>
      </c>
      <c r="BF18" s="5">
        <f t="shared" si="25"/>
        <v>1.8896552172573431</v>
      </c>
      <c r="BG18" s="5">
        <v>2657.22</v>
      </c>
      <c r="BH18" s="5">
        <f t="shared" si="26"/>
        <v>5.7173459424405371</v>
      </c>
      <c r="BI18" s="5">
        <v>2454.4499999999998</v>
      </c>
      <c r="BJ18" s="5">
        <f t="shared" si="27"/>
        <v>1.6170132363250562</v>
      </c>
    </row>
    <row r="19" spans="2:62" ht="18" customHeight="1" x14ac:dyDescent="0.3">
      <c r="B19" s="133"/>
      <c r="C19" s="36" t="s">
        <v>18</v>
      </c>
      <c r="D19" s="5">
        <v>1653.1699999999998</v>
      </c>
      <c r="E19" s="5">
        <f t="shared" si="0"/>
        <v>0.20288314054073994</v>
      </c>
      <c r="F19" s="5">
        <v>610.33999999999992</v>
      </c>
      <c r="G19" s="5">
        <f t="shared" si="1"/>
        <v>0.77389653112171231</v>
      </c>
      <c r="H19" s="5">
        <v>402.81</v>
      </c>
      <c r="I19" s="5">
        <f t="shared" si="2"/>
        <v>0.13447008700713034</v>
      </c>
      <c r="J19" s="43">
        <f t="shared" si="3"/>
        <v>2666.3199999999997</v>
      </c>
      <c r="K19" s="43">
        <f t="shared" si="4"/>
        <v>0.22344874659878661</v>
      </c>
      <c r="L19" s="5">
        <v>61.3</v>
      </c>
      <c r="M19" s="5">
        <f t="shared" si="5"/>
        <v>2.7354634993004036E-2</v>
      </c>
      <c r="N19" s="5">
        <v>77.430000000000007</v>
      </c>
      <c r="O19" s="5">
        <f t="shared" si="6"/>
        <v>0.50816489665410536</v>
      </c>
      <c r="P19" s="5">
        <v>65.209999999999994</v>
      </c>
      <c r="Q19" s="5">
        <f t="shared" si="7"/>
        <v>8.7962646967494146E-2</v>
      </c>
      <c r="R19" s="5">
        <v>0</v>
      </c>
      <c r="S19" s="5">
        <f t="shared" si="8"/>
        <v>0</v>
      </c>
      <c r="T19" s="5">
        <v>0</v>
      </c>
      <c r="U19" s="5">
        <f t="shared" si="9"/>
        <v>0</v>
      </c>
      <c r="V19" s="5">
        <v>0</v>
      </c>
      <c r="W19" s="5">
        <f t="shared" si="10"/>
        <v>0</v>
      </c>
      <c r="X19" s="5">
        <v>0</v>
      </c>
      <c r="Y19" s="5">
        <f t="shared" si="11"/>
        <v>0</v>
      </c>
      <c r="Z19" s="5">
        <v>0</v>
      </c>
      <c r="AA19" s="5">
        <f t="shared" si="12"/>
        <v>0</v>
      </c>
      <c r="AB19" s="5">
        <v>0</v>
      </c>
      <c r="AC19" s="5">
        <f t="shared" si="13"/>
        <v>0</v>
      </c>
      <c r="AD19" s="5">
        <v>0</v>
      </c>
      <c r="AE19" s="5">
        <f t="shared" si="14"/>
        <v>0</v>
      </c>
      <c r="AF19" s="5">
        <v>0</v>
      </c>
      <c r="AG19" s="5">
        <f t="shared" si="15"/>
        <v>0</v>
      </c>
      <c r="AH19" s="5">
        <v>0</v>
      </c>
      <c r="AI19" s="5">
        <f t="shared" si="16"/>
        <v>0</v>
      </c>
      <c r="AJ19" s="5">
        <v>0.77</v>
      </c>
      <c r="AK19" s="5">
        <f t="shared" si="17"/>
        <v>1.5536883047020862E-3</v>
      </c>
      <c r="AL19" s="5">
        <v>0.36</v>
      </c>
      <c r="AM19" s="5">
        <f t="shared" si="18"/>
        <v>3.6959581617536093E-3</v>
      </c>
      <c r="AN19" s="5">
        <v>0.54</v>
      </c>
      <c r="AO19" s="5">
        <f t="shared" si="19"/>
        <v>1.2037125168937709E-3</v>
      </c>
      <c r="AP19" s="5">
        <v>0</v>
      </c>
      <c r="AQ19" s="5">
        <f t="shared" si="28"/>
        <v>0</v>
      </c>
      <c r="AR19" s="5">
        <v>0</v>
      </c>
      <c r="AS19" s="5">
        <f t="shared" si="29"/>
        <v>0</v>
      </c>
      <c r="AT19" s="5">
        <v>0</v>
      </c>
      <c r="AU19" s="5">
        <f t="shared" si="30"/>
        <v>0</v>
      </c>
      <c r="AV19" s="5">
        <v>122.24</v>
      </c>
      <c r="AW19" s="5">
        <f t="shared" si="20"/>
        <v>0.78219232691339247</v>
      </c>
      <c r="AX19" s="5">
        <v>96.940000000000012</v>
      </c>
      <c r="AY19" s="5">
        <f t="shared" si="21"/>
        <v>3.9528463837612806</v>
      </c>
      <c r="AZ19" s="5">
        <v>39.75</v>
      </c>
      <c r="BA19" s="5">
        <f t="shared" si="22"/>
        <v>1.0564054045434734</v>
      </c>
      <c r="BB19" s="43">
        <f t="shared" si="31"/>
        <v>464.54</v>
      </c>
      <c r="BC19" s="5">
        <f t="shared" si="23"/>
        <v>2201.7799999999997</v>
      </c>
      <c r="BD19" s="5">
        <f t="shared" si="24"/>
        <v>0.36811481488001868</v>
      </c>
      <c r="BE19" s="5">
        <v>1468.86</v>
      </c>
      <c r="BF19" s="5">
        <f t="shared" si="25"/>
        <v>0.36734577509593408</v>
      </c>
      <c r="BG19" s="5">
        <v>435.61</v>
      </c>
      <c r="BH19" s="5">
        <f t="shared" si="26"/>
        <v>0.93727017935531232</v>
      </c>
      <c r="BI19" s="5">
        <v>297.31</v>
      </c>
      <c r="BJ19" s="5">
        <f t="shared" si="27"/>
        <v>0.19587044156198027</v>
      </c>
    </row>
    <row r="20" spans="2:62" ht="18" customHeight="1" x14ac:dyDescent="0.3">
      <c r="B20" s="133"/>
      <c r="C20" s="36" t="s">
        <v>19</v>
      </c>
      <c r="D20" s="5">
        <v>28396.82</v>
      </c>
      <c r="E20" s="5">
        <f t="shared" si="0"/>
        <v>3.4849628428837298</v>
      </c>
      <c r="F20" s="5">
        <v>2916.0099999999993</v>
      </c>
      <c r="G20" s="5">
        <f t="shared" si="1"/>
        <v>3.6974309789891273</v>
      </c>
      <c r="H20" s="5">
        <v>6045.6299999999992</v>
      </c>
      <c r="I20" s="5">
        <f t="shared" si="2"/>
        <v>2.0182130337204076</v>
      </c>
      <c r="J20" s="43">
        <f t="shared" si="3"/>
        <v>37358.46</v>
      </c>
      <c r="K20" s="43">
        <f t="shared" si="4"/>
        <v>3.1307949015350398</v>
      </c>
      <c r="L20" s="5">
        <v>14745.150000000001</v>
      </c>
      <c r="M20" s="5">
        <f t="shared" si="5"/>
        <v>6.5799053208334994</v>
      </c>
      <c r="N20" s="5">
        <v>1708.6399999999999</v>
      </c>
      <c r="O20" s="5">
        <f t="shared" si="6"/>
        <v>11.213623518262565</v>
      </c>
      <c r="P20" s="5">
        <v>4005.1499999999996</v>
      </c>
      <c r="Q20" s="5">
        <f t="shared" si="7"/>
        <v>5.4026007591145397</v>
      </c>
      <c r="R20" s="5">
        <v>0</v>
      </c>
      <c r="S20" s="5">
        <f t="shared" si="8"/>
        <v>0</v>
      </c>
      <c r="T20" s="5">
        <v>0</v>
      </c>
      <c r="U20" s="5">
        <f t="shared" si="9"/>
        <v>0</v>
      </c>
      <c r="V20" s="5">
        <v>0</v>
      </c>
      <c r="W20" s="5">
        <f t="shared" si="10"/>
        <v>0</v>
      </c>
      <c r="X20" s="5">
        <v>158.94999999999999</v>
      </c>
      <c r="Y20" s="5">
        <f t="shared" si="11"/>
        <v>0.54922063880977179</v>
      </c>
      <c r="Z20" s="5">
        <v>0</v>
      </c>
      <c r="AA20" s="5">
        <f t="shared" si="12"/>
        <v>0</v>
      </c>
      <c r="AB20" s="5">
        <v>0.96000000000000008</v>
      </c>
      <c r="AC20" s="5">
        <f t="shared" si="13"/>
        <v>6.1076084259547921E-2</v>
      </c>
      <c r="AD20" s="5">
        <v>0</v>
      </c>
      <c r="AE20" s="5">
        <f t="shared" si="14"/>
        <v>0</v>
      </c>
      <c r="AF20" s="5">
        <v>0</v>
      </c>
      <c r="AG20" s="5">
        <f t="shared" si="15"/>
        <v>0</v>
      </c>
      <c r="AH20" s="5">
        <v>0</v>
      </c>
      <c r="AI20" s="5">
        <f t="shared" si="16"/>
        <v>0</v>
      </c>
      <c r="AJ20" s="5">
        <v>0</v>
      </c>
      <c r="AK20" s="5">
        <f t="shared" si="17"/>
        <v>0</v>
      </c>
      <c r="AL20" s="5">
        <v>0</v>
      </c>
      <c r="AM20" s="5">
        <f t="shared" si="18"/>
        <v>0</v>
      </c>
      <c r="AN20" s="5">
        <v>0</v>
      </c>
      <c r="AO20" s="5">
        <f t="shared" si="19"/>
        <v>0</v>
      </c>
      <c r="AP20" s="5">
        <v>3626.0899999999997</v>
      </c>
      <c r="AQ20" s="5">
        <f t="shared" si="28"/>
        <v>9.9062968444064268</v>
      </c>
      <c r="AR20" s="5">
        <v>255.93</v>
      </c>
      <c r="AS20" s="5">
        <f t="shared" si="29"/>
        <v>20.086962664134177</v>
      </c>
      <c r="AT20" s="5">
        <v>169.75</v>
      </c>
      <c r="AU20" s="5">
        <f t="shared" si="30"/>
        <v>8.6923793820345541</v>
      </c>
      <c r="AV20" s="5">
        <v>217.07000000000002</v>
      </c>
      <c r="AW20" s="5">
        <f t="shared" si="20"/>
        <v>1.3889928697896772</v>
      </c>
      <c r="AX20" s="5">
        <v>28</v>
      </c>
      <c r="AY20" s="5">
        <f t="shared" si="21"/>
        <v>1.1417340493636872</v>
      </c>
      <c r="AZ20" s="5">
        <v>22.910000000000004</v>
      </c>
      <c r="BA20" s="5">
        <f t="shared" si="22"/>
        <v>0.6088615803293328</v>
      </c>
      <c r="BB20" s="43">
        <f t="shared" si="31"/>
        <v>24938.600000000002</v>
      </c>
      <c r="BC20" s="5">
        <f t="shared" si="23"/>
        <v>12419.859999999997</v>
      </c>
      <c r="BD20" s="5">
        <f t="shared" si="24"/>
        <v>2.0764719748275251</v>
      </c>
      <c r="BE20" s="5">
        <v>9649.5600000000013</v>
      </c>
      <c r="BF20" s="5">
        <f t="shared" si="25"/>
        <v>2.4132491166855399</v>
      </c>
      <c r="BG20" s="5">
        <v>923.44</v>
      </c>
      <c r="BH20" s="5">
        <f t="shared" si="26"/>
        <v>1.9868983136839595</v>
      </c>
      <c r="BI20" s="5">
        <v>1846.8600000000001</v>
      </c>
      <c r="BJ20" s="5">
        <f t="shared" si="27"/>
        <v>1.2167276031857621</v>
      </c>
    </row>
    <row r="21" spans="2:62" ht="18" customHeight="1" x14ac:dyDescent="0.3">
      <c r="B21" s="133"/>
      <c r="C21" s="36" t="s">
        <v>20</v>
      </c>
      <c r="D21" s="5">
        <v>12422.929999999998</v>
      </c>
      <c r="E21" s="5">
        <f t="shared" si="0"/>
        <v>1.5245879450496771</v>
      </c>
      <c r="F21" s="5">
        <v>883.38</v>
      </c>
      <c r="G21" s="5">
        <f t="shared" si="1"/>
        <v>1.1201047246818139</v>
      </c>
      <c r="H21" s="5">
        <v>3026.3700000000003</v>
      </c>
      <c r="I21" s="5">
        <f t="shared" si="2"/>
        <v>1.0102932827282569</v>
      </c>
      <c r="J21" s="43">
        <f t="shared" si="3"/>
        <v>16332.679999999998</v>
      </c>
      <c r="K21" s="43">
        <f t="shared" si="4"/>
        <v>1.3687467650541083</v>
      </c>
      <c r="L21" s="5">
        <v>3964.55</v>
      </c>
      <c r="M21" s="5">
        <f t="shared" si="5"/>
        <v>1.7691487465173599</v>
      </c>
      <c r="N21" s="5">
        <v>199.82000000000002</v>
      </c>
      <c r="O21" s="5">
        <f t="shared" si="6"/>
        <v>1.3113975158132938</v>
      </c>
      <c r="P21" s="5">
        <v>1544.0400000000002</v>
      </c>
      <c r="Q21" s="5">
        <f t="shared" si="7"/>
        <v>2.0827763444822831</v>
      </c>
      <c r="R21" s="5">
        <v>869.12000000000012</v>
      </c>
      <c r="S21" s="5">
        <f t="shared" si="8"/>
        <v>10.818373509722747</v>
      </c>
      <c r="T21" s="5">
        <v>0.89</v>
      </c>
      <c r="U21" s="5">
        <f t="shared" si="9"/>
        <v>0.86863166113605317</v>
      </c>
      <c r="V21" s="5">
        <v>60.760000000000005</v>
      </c>
      <c r="W21" s="5">
        <f t="shared" si="10"/>
        <v>2.2550140288891201</v>
      </c>
      <c r="X21" s="5">
        <v>0</v>
      </c>
      <c r="Y21" s="5">
        <f t="shared" si="11"/>
        <v>0</v>
      </c>
      <c r="Z21" s="5">
        <v>0</v>
      </c>
      <c r="AA21" s="5">
        <f t="shared" si="12"/>
        <v>0</v>
      </c>
      <c r="AB21" s="5">
        <v>0</v>
      </c>
      <c r="AC21" s="5">
        <f t="shared" si="13"/>
        <v>0</v>
      </c>
      <c r="AD21" s="5">
        <v>0</v>
      </c>
      <c r="AE21" s="5">
        <f t="shared" si="14"/>
        <v>0</v>
      </c>
      <c r="AF21" s="5">
        <v>0</v>
      </c>
      <c r="AG21" s="5">
        <f t="shared" si="15"/>
        <v>0</v>
      </c>
      <c r="AH21" s="5">
        <v>0</v>
      </c>
      <c r="AI21" s="5">
        <f t="shared" si="16"/>
        <v>0</v>
      </c>
      <c r="AJ21" s="5">
        <v>1113.68</v>
      </c>
      <c r="AK21" s="5">
        <f t="shared" si="17"/>
        <v>2.247157910624181</v>
      </c>
      <c r="AL21" s="5">
        <v>249.75</v>
      </c>
      <c r="AM21" s="5">
        <f t="shared" si="18"/>
        <v>2.5640709747165662</v>
      </c>
      <c r="AN21" s="5">
        <v>567.01</v>
      </c>
      <c r="AO21" s="5">
        <f t="shared" si="19"/>
        <v>1.2639204337109942</v>
      </c>
      <c r="AP21" s="5">
        <v>4923.9800000000005</v>
      </c>
      <c r="AQ21" s="5">
        <f t="shared" si="28"/>
        <v>13.452067526156375</v>
      </c>
      <c r="AR21" s="5">
        <v>46.78</v>
      </c>
      <c r="AS21" s="5">
        <f t="shared" si="29"/>
        <v>3.6715825164232281</v>
      </c>
      <c r="AT21" s="5">
        <v>163.43</v>
      </c>
      <c r="AU21" s="5">
        <f t="shared" si="30"/>
        <v>8.3687514721997474</v>
      </c>
      <c r="AV21" s="5">
        <v>0</v>
      </c>
      <c r="AW21" s="5">
        <f t="shared" si="20"/>
        <v>0</v>
      </c>
      <c r="AX21" s="5">
        <v>0</v>
      </c>
      <c r="AY21" s="5">
        <f t="shared" si="21"/>
        <v>0</v>
      </c>
      <c r="AZ21" s="5">
        <v>0</v>
      </c>
      <c r="BA21" s="5">
        <f t="shared" si="22"/>
        <v>0</v>
      </c>
      <c r="BB21" s="43">
        <f t="shared" si="31"/>
        <v>13703.810000000003</v>
      </c>
      <c r="BC21" s="5">
        <f t="shared" si="23"/>
        <v>2628.8699999999953</v>
      </c>
      <c r="BD21" s="5">
        <f t="shared" si="24"/>
        <v>0.43951984003562261</v>
      </c>
      <c r="BE21" s="5">
        <v>1551.6</v>
      </c>
      <c r="BF21" s="5">
        <f t="shared" si="25"/>
        <v>0.38803814157840183</v>
      </c>
      <c r="BG21" s="5">
        <v>386.14</v>
      </c>
      <c r="BH21" s="5">
        <f t="shared" si="26"/>
        <v>0.83082919826510016</v>
      </c>
      <c r="BI21" s="5">
        <v>691.13000000000011</v>
      </c>
      <c r="BJ21" s="5">
        <f t="shared" si="27"/>
        <v>0.45532251951408109</v>
      </c>
    </row>
    <row r="22" spans="2:62" ht="18" customHeight="1" x14ac:dyDescent="0.3">
      <c r="B22" s="133"/>
      <c r="C22" s="36" t="s">
        <v>21</v>
      </c>
      <c r="D22" s="5">
        <v>10672.17</v>
      </c>
      <c r="E22" s="5">
        <f t="shared" si="0"/>
        <v>1.3097281985425993</v>
      </c>
      <c r="F22" s="5">
        <v>1786.8600000000001</v>
      </c>
      <c r="G22" s="5">
        <f t="shared" si="1"/>
        <v>2.2656957689159207</v>
      </c>
      <c r="H22" s="5">
        <v>3131.3100000000004</v>
      </c>
      <c r="I22" s="5">
        <f t="shared" si="2"/>
        <v>1.0453254093649547</v>
      </c>
      <c r="J22" s="43">
        <f t="shared" si="3"/>
        <v>15590.34</v>
      </c>
      <c r="K22" s="43">
        <f t="shared" si="4"/>
        <v>1.3065355741429863</v>
      </c>
      <c r="L22" s="5">
        <v>6181.9399999999987</v>
      </c>
      <c r="M22" s="5">
        <f t="shared" si="5"/>
        <v>2.7586413091133988</v>
      </c>
      <c r="N22" s="5">
        <v>89.06</v>
      </c>
      <c r="O22" s="5">
        <f t="shared" si="6"/>
        <v>0.58449135601207047</v>
      </c>
      <c r="P22" s="5">
        <v>979.35000000000014</v>
      </c>
      <c r="Q22" s="5">
        <f t="shared" si="7"/>
        <v>1.3210584006688453</v>
      </c>
      <c r="R22" s="5">
        <v>0</v>
      </c>
      <c r="S22" s="5">
        <f t="shared" si="8"/>
        <v>0</v>
      </c>
      <c r="T22" s="5">
        <v>0</v>
      </c>
      <c r="U22" s="5">
        <f t="shared" si="9"/>
        <v>0</v>
      </c>
      <c r="V22" s="5">
        <v>0</v>
      </c>
      <c r="W22" s="5">
        <f t="shared" si="10"/>
        <v>0</v>
      </c>
      <c r="X22" s="5">
        <v>0</v>
      </c>
      <c r="Y22" s="5">
        <f t="shared" si="11"/>
        <v>0</v>
      </c>
      <c r="Z22" s="5">
        <v>0</v>
      </c>
      <c r="AA22" s="5">
        <f t="shared" si="12"/>
        <v>0</v>
      </c>
      <c r="AB22" s="5">
        <v>0</v>
      </c>
      <c r="AC22" s="5">
        <f t="shared" si="13"/>
        <v>0</v>
      </c>
      <c r="AD22" s="5">
        <v>0</v>
      </c>
      <c r="AE22" s="5">
        <f t="shared" si="14"/>
        <v>0</v>
      </c>
      <c r="AF22" s="5">
        <v>0</v>
      </c>
      <c r="AG22" s="5">
        <f t="shared" si="15"/>
        <v>0</v>
      </c>
      <c r="AH22" s="5">
        <v>0</v>
      </c>
      <c r="AI22" s="5">
        <f t="shared" si="16"/>
        <v>0</v>
      </c>
      <c r="AJ22" s="5">
        <v>1337.28</v>
      </c>
      <c r="AK22" s="5">
        <f t="shared" si="17"/>
        <v>2.6983328520935141</v>
      </c>
      <c r="AL22" s="5">
        <v>610.4</v>
      </c>
      <c r="AM22" s="5">
        <f t="shared" si="18"/>
        <v>6.2667023942622304</v>
      </c>
      <c r="AN22" s="5">
        <v>961.92</v>
      </c>
      <c r="AO22" s="5">
        <f t="shared" si="19"/>
        <v>2.1442132300934369</v>
      </c>
      <c r="AP22" s="5">
        <v>0</v>
      </c>
      <c r="AQ22" s="5">
        <f t="shared" si="28"/>
        <v>0</v>
      </c>
      <c r="AR22" s="5">
        <v>0</v>
      </c>
      <c r="AS22" s="5">
        <f t="shared" si="29"/>
        <v>0</v>
      </c>
      <c r="AT22" s="5">
        <v>0</v>
      </c>
      <c r="AU22" s="5">
        <f t="shared" si="30"/>
        <v>0</v>
      </c>
      <c r="AV22" s="5">
        <v>4.62</v>
      </c>
      <c r="AW22" s="5">
        <f t="shared" si="20"/>
        <v>2.9562569947152111E-2</v>
      </c>
      <c r="AX22" s="5">
        <v>0.36</v>
      </c>
      <c r="AY22" s="5">
        <f t="shared" si="21"/>
        <v>1.4679437777533121E-2</v>
      </c>
      <c r="AZ22" s="5">
        <v>0.47</v>
      </c>
      <c r="BA22" s="5">
        <f t="shared" si="22"/>
        <v>1.2490831198375659E-2</v>
      </c>
      <c r="BB22" s="43">
        <f t="shared" si="31"/>
        <v>10165.4</v>
      </c>
      <c r="BC22" s="5">
        <f t="shared" si="23"/>
        <v>5424.9400000000005</v>
      </c>
      <c r="BD22" s="5">
        <f t="shared" si="24"/>
        <v>0.90699378858705648</v>
      </c>
      <c r="BE22" s="5">
        <v>3148.33</v>
      </c>
      <c r="BF22" s="5">
        <f t="shared" si="25"/>
        <v>0.78736280115721191</v>
      </c>
      <c r="BG22" s="5">
        <v>1087.0400000000002</v>
      </c>
      <c r="BH22" s="5">
        <f t="shared" si="26"/>
        <v>2.3389044690580998</v>
      </c>
      <c r="BI22" s="5">
        <v>1189.57</v>
      </c>
      <c r="BJ22" s="5">
        <f t="shared" si="27"/>
        <v>0.78369917314885096</v>
      </c>
    </row>
    <row r="23" spans="2:62" ht="18" customHeight="1" x14ac:dyDescent="0.3">
      <c r="B23" s="133"/>
      <c r="C23" s="36" t="s">
        <v>22</v>
      </c>
      <c r="D23" s="5">
        <v>8911.0599999999977</v>
      </c>
      <c r="E23" s="5">
        <f t="shared" si="0"/>
        <v>1.0935982617316826</v>
      </c>
      <c r="F23" s="5">
        <v>2014.28</v>
      </c>
      <c r="G23" s="5">
        <f t="shared" si="1"/>
        <v>2.554058892924997</v>
      </c>
      <c r="H23" s="5">
        <v>2876.6199999999994</v>
      </c>
      <c r="I23" s="5">
        <f t="shared" si="2"/>
        <v>0.96030223104305068</v>
      </c>
      <c r="J23" s="43">
        <f t="shared" si="3"/>
        <v>13801.959999999997</v>
      </c>
      <c r="K23" s="43">
        <f t="shared" si="4"/>
        <v>1.1566618645198583</v>
      </c>
      <c r="L23" s="5">
        <v>3927.3100000000009</v>
      </c>
      <c r="M23" s="5">
        <f t="shared" si="5"/>
        <v>1.7525306941986087</v>
      </c>
      <c r="N23" s="5">
        <v>151.59</v>
      </c>
      <c r="O23" s="5">
        <f t="shared" si="6"/>
        <v>0.99486912932708027</v>
      </c>
      <c r="P23" s="5">
        <v>1113.75</v>
      </c>
      <c r="Q23" s="5">
        <f t="shared" si="7"/>
        <v>1.5023523701893362</v>
      </c>
      <c r="R23" s="5">
        <v>0</v>
      </c>
      <c r="S23" s="5">
        <f t="shared" si="8"/>
        <v>0</v>
      </c>
      <c r="T23" s="5">
        <v>0</v>
      </c>
      <c r="U23" s="5">
        <f t="shared" si="9"/>
        <v>0</v>
      </c>
      <c r="V23" s="5">
        <v>0</v>
      </c>
      <c r="W23" s="5">
        <f t="shared" si="10"/>
        <v>0</v>
      </c>
      <c r="X23" s="5">
        <v>0</v>
      </c>
      <c r="Y23" s="5">
        <f t="shared" si="11"/>
        <v>0</v>
      </c>
      <c r="Z23" s="5">
        <v>0</v>
      </c>
      <c r="AA23" s="5">
        <f t="shared" si="12"/>
        <v>0</v>
      </c>
      <c r="AB23" s="5">
        <v>0</v>
      </c>
      <c r="AC23" s="5">
        <f t="shared" si="13"/>
        <v>0</v>
      </c>
      <c r="AD23" s="5">
        <v>0</v>
      </c>
      <c r="AE23" s="5">
        <f t="shared" si="14"/>
        <v>0</v>
      </c>
      <c r="AF23" s="5">
        <v>0</v>
      </c>
      <c r="AG23" s="5">
        <f t="shared" si="15"/>
        <v>0</v>
      </c>
      <c r="AH23" s="5">
        <v>0</v>
      </c>
      <c r="AI23" s="5">
        <f t="shared" si="16"/>
        <v>0</v>
      </c>
      <c r="AJ23" s="5">
        <v>276.85999999999996</v>
      </c>
      <c r="AK23" s="5">
        <f t="shared" si="17"/>
        <v>0.55864174550625911</v>
      </c>
      <c r="AL23" s="5">
        <v>186.17999999999998</v>
      </c>
      <c r="AM23" s="5">
        <f t="shared" si="18"/>
        <v>1.9114263626535746</v>
      </c>
      <c r="AN23" s="5">
        <v>301.93</v>
      </c>
      <c r="AO23" s="5">
        <f t="shared" si="19"/>
        <v>0.67303133375136337</v>
      </c>
      <c r="AP23" s="5">
        <v>0</v>
      </c>
      <c r="AQ23" s="5">
        <f t="shared" si="28"/>
        <v>0</v>
      </c>
      <c r="AR23" s="5">
        <v>0</v>
      </c>
      <c r="AS23" s="5">
        <f t="shared" si="29"/>
        <v>0</v>
      </c>
      <c r="AT23" s="5">
        <v>0</v>
      </c>
      <c r="AU23" s="5">
        <f t="shared" si="30"/>
        <v>0</v>
      </c>
      <c r="AV23" s="5">
        <v>91.54</v>
      </c>
      <c r="AW23" s="5">
        <f t="shared" si="20"/>
        <v>0.58574840973210052</v>
      </c>
      <c r="AX23" s="5">
        <v>15.14</v>
      </c>
      <c r="AY23" s="5">
        <f t="shared" si="21"/>
        <v>0.61735191097736519</v>
      </c>
      <c r="AZ23" s="5">
        <v>17.18</v>
      </c>
      <c r="BA23" s="5">
        <f t="shared" si="22"/>
        <v>0.45657974465551876</v>
      </c>
      <c r="BB23" s="43">
        <f t="shared" si="31"/>
        <v>6081.4800000000023</v>
      </c>
      <c r="BC23" s="5">
        <f t="shared" si="23"/>
        <v>7720.479999999995</v>
      </c>
      <c r="BD23" s="5">
        <f t="shared" si="24"/>
        <v>1.2907843045103895</v>
      </c>
      <c r="BE23" s="5">
        <v>4615.3499999999995</v>
      </c>
      <c r="BF23" s="5">
        <f t="shared" si="25"/>
        <v>1.1542484124348265</v>
      </c>
      <c r="BG23" s="5">
        <v>1661.3700000000001</v>
      </c>
      <c r="BH23" s="5">
        <f t="shared" si="26"/>
        <v>3.5746483273467895</v>
      </c>
      <c r="BI23" s="5">
        <v>1443.7599999999998</v>
      </c>
      <c r="BJ23" s="5">
        <f t="shared" si="27"/>
        <v>0.95116177965599746</v>
      </c>
    </row>
    <row r="24" spans="2:62" ht="18" customHeight="1" x14ac:dyDescent="0.3">
      <c r="B24" s="134"/>
      <c r="C24" s="36" t="s">
        <v>23</v>
      </c>
      <c r="D24" s="5">
        <v>8175.5700000000006</v>
      </c>
      <c r="E24" s="5">
        <f t="shared" si="0"/>
        <v>1.0033362069906044</v>
      </c>
      <c r="F24" s="5">
        <v>800.89</v>
      </c>
      <c r="G24" s="5">
        <f t="shared" si="1"/>
        <v>1.0155093764296428</v>
      </c>
      <c r="H24" s="5">
        <v>1741.13</v>
      </c>
      <c r="I24" s="5">
        <f t="shared" si="2"/>
        <v>0.58124153469557582</v>
      </c>
      <c r="J24" s="43">
        <f t="shared" si="3"/>
        <v>10717.59</v>
      </c>
      <c r="K24" s="43">
        <f t="shared" si="4"/>
        <v>0.89817878276414287</v>
      </c>
      <c r="L24" s="5">
        <v>3875.1499999999996</v>
      </c>
      <c r="M24" s="5">
        <f t="shared" si="5"/>
        <v>1.729254711144202</v>
      </c>
      <c r="N24" s="5">
        <v>222.6</v>
      </c>
      <c r="O24" s="5">
        <f t="shared" si="6"/>
        <v>1.4609002453209845</v>
      </c>
      <c r="P24" s="5">
        <v>496.42999999999995</v>
      </c>
      <c r="Q24" s="5">
        <f t="shared" si="7"/>
        <v>0.66964111078167632</v>
      </c>
      <c r="R24" s="5">
        <v>0</v>
      </c>
      <c r="S24" s="5">
        <f t="shared" si="8"/>
        <v>0</v>
      </c>
      <c r="T24" s="5">
        <v>0</v>
      </c>
      <c r="U24" s="5">
        <f t="shared" si="9"/>
        <v>0</v>
      </c>
      <c r="V24" s="5">
        <v>0</v>
      </c>
      <c r="W24" s="5">
        <f t="shared" si="10"/>
        <v>0</v>
      </c>
      <c r="X24" s="5">
        <v>0</v>
      </c>
      <c r="Y24" s="5">
        <f t="shared" si="11"/>
        <v>0</v>
      </c>
      <c r="Z24" s="5">
        <v>0</v>
      </c>
      <c r="AA24" s="5">
        <f t="shared" si="12"/>
        <v>0</v>
      </c>
      <c r="AB24" s="5">
        <v>0</v>
      </c>
      <c r="AC24" s="5">
        <f t="shared" si="13"/>
        <v>0</v>
      </c>
      <c r="AD24" s="5">
        <v>0</v>
      </c>
      <c r="AE24" s="5">
        <f t="shared" si="14"/>
        <v>0</v>
      </c>
      <c r="AF24" s="5">
        <v>0</v>
      </c>
      <c r="AG24" s="5">
        <f t="shared" si="15"/>
        <v>0</v>
      </c>
      <c r="AH24" s="5">
        <v>0</v>
      </c>
      <c r="AI24" s="5">
        <f t="shared" si="16"/>
        <v>0</v>
      </c>
      <c r="AJ24" s="5">
        <v>1135.8900000000001</v>
      </c>
      <c r="AK24" s="5">
        <f t="shared" si="17"/>
        <v>2.2919727382182504</v>
      </c>
      <c r="AL24" s="5">
        <v>250.94</v>
      </c>
      <c r="AM24" s="5">
        <f t="shared" si="18"/>
        <v>2.5762881697512521</v>
      </c>
      <c r="AN24" s="5">
        <v>517.14</v>
      </c>
      <c r="AO24" s="5">
        <f t="shared" si="19"/>
        <v>1.1527553536786008</v>
      </c>
      <c r="AP24" s="5">
        <v>68.36999999999999</v>
      </c>
      <c r="AQ24" s="5">
        <f t="shared" si="28"/>
        <v>0.18678342657023611</v>
      </c>
      <c r="AR24" s="5">
        <v>0</v>
      </c>
      <c r="AS24" s="5">
        <f t="shared" si="29"/>
        <v>0</v>
      </c>
      <c r="AT24" s="5">
        <v>1.63</v>
      </c>
      <c r="AU24" s="5">
        <f t="shared" si="30"/>
        <v>8.3467324846635188E-2</v>
      </c>
      <c r="AV24" s="5">
        <v>54.77</v>
      </c>
      <c r="AW24" s="5">
        <f t="shared" si="20"/>
        <v>0.35046362684102189</v>
      </c>
      <c r="AX24" s="5">
        <v>19.41</v>
      </c>
      <c r="AY24" s="5">
        <f t="shared" si="21"/>
        <v>0.79146635350532746</v>
      </c>
      <c r="AZ24" s="5">
        <v>11.48</v>
      </c>
      <c r="BA24" s="5">
        <f t="shared" si="22"/>
        <v>0.30509519607947355</v>
      </c>
      <c r="BB24" s="43">
        <f t="shared" si="31"/>
        <v>6653.81</v>
      </c>
      <c r="BC24" s="5">
        <f t="shared" si="23"/>
        <v>4063.7799999999997</v>
      </c>
      <c r="BD24" s="5">
        <f t="shared" si="24"/>
        <v>0.6794219324424432</v>
      </c>
      <c r="BE24" s="5">
        <v>3041.39</v>
      </c>
      <c r="BF24" s="5">
        <f t="shared" si="25"/>
        <v>0.76061828010771826</v>
      </c>
      <c r="BG24" s="5">
        <v>307.94</v>
      </c>
      <c r="BH24" s="5">
        <f t="shared" si="26"/>
        <v>0.66257197729775452</v>
      </c>
      <c r="BI24" s="5">
        <v>714.45</v>
      </c>
      <c r="BJ24" s="5">
        <f t="shared" si="27"/>
        <v>0.47068594051312374</v>
      </c>
    </row>
    <row r="25" spans="2:62" ht="18" customHeight="1" x14ac:dyDescent="0.3">
      <c r="B25" s="132" t="s">
        <v>75</v>
      </c>
      <c r="C25" s="36" t="s">
        <v>77</v>
      </c>
      <c r="D25" s="5">
        <v>68384.040000000023</v>
      </c>
      <c r="E25" s="5">
        <f t="shared" si="0"/>
        <v>8.392342468145193</v>
      </c>
      <c r="F25" s="5">
        <v>3112.2899999999995</v>
      </c>
      <c r="G25" s="5">
        <f t="shared" si="1"/>
        <v>3.9463093273336072</v>
      </c>
      <c r="H25" s="5">
        <v>9942.8499999999985</v>
      </c>
      <c r="I25" s="5">
        <f t="shared" si="2"/>
        <v>3.3192222253639332</v>
      </c>
      <c r="J25" s="43">
        <f t="shared" si="3"/>
        <v>81439.180000000022</v>
      </c>
      <c r="K25" s="43">
        <f t="shared" si="4"/>
        <v>6.8249432532602903</v>
      </c>
      <c r="L25" s="5">
        <v>3638.54</v>
      </c>
      <c r="M25" s="5">
        <f t="shared" si="5"/>
        <v>1.6236693900072579</v>
      </c>
      <c r="N25" s="5">
        <v>91.23</v>
      </c>
      <c r="O25" s="5">
        <f t="shared" si="6"/>
        <v>0.59873283639098573</v>
      </c>
      <c r="P25" s="5">
        <v>809.02</v>
      </c>
      <c r="Q25" s="5">
        <f t="shared" si="7"/>
        <v>1.0912979703978243</v>
      </c>
      <c r="R25" s="5">
        <v>0</v>
      </c>
      <c r="S25" s="5">
        <f t="shared" si="8"/>
        <v>0</v>
      </c>
      <c r="T25" s="5">
        <v>0</v>
      </c>
      <c r="U25" s="5">
        <f t="shared" si="9"/>
        <v>0</v>
      </c>
      <c r="V25" s="5">
        <v>0</v>
      </c>
      <c r="W25" s="5">
        <f t="shared" si="10"/>
        <v>0</v>
      </c>
      <c r="X25" s="5">
        <v>98.719999999999985</v>
      </c>
      <c r="Y25" s="5">
        <f t="shared" si="11"/>
        <v>0.34110765311922409</v>
      </c>
      <c r="Z25" s="5">
        <v>2.72</v>
      </c>
      <c r="AA25" s="5">
        <f t="shared" si="12"/>
        <v>0.17969095797741977</v>
      </c>
      <c r="AB25" s="5">
        <v>5.9300000000000006</v>
      </c>
      <c r="AC25" s="5">
        <f t="shared" si="13"/>
        <v>0.37727206214491582</v>
      </c>
      <c r="AD25" s="5">
        <v>0</v>
      </c>
      <c r="AE25" s="5">
        <f t="shared" si="14"/>
        <v>0</v>
      </c>
      <c r="AF25" s="5">
        <v>0</v>
      </c>
      <c r="AG25" s="5">
        <f t="shared" si="15"/>
        <v>0</v>
      </c>
      <c r="AH25" s="5">
        <v>0</v>
      </c>
      <c r="AI25" s="5">
        <f t="shared" si="16"/>
        <v>0</v>
      </c>
      <c r="AJ25" s="5">
        <v>0</v>
      </c>
      <c r="AK25" s="5">
        <f t="shared" si="17"/>
        <v>0</v>
      </c>
      <c r="AL25" s="5">
        <v>0</v>
      </c>
      <c r="AM25" s="5">
        <f t="shared" si="18"/>
        <v>0</v>
      </c>
      <c r="AN25" s="5">
        <v>0</v>
      </c>
      <c r="AO25" s="5">
        <f t="shared" si="19"/>
        <v>0</v>
      </c>
      <c r="AP25" s="5">
        <v>460.18</v>
      </c>
      <c r="AQ25" s="5">
        <f t="shared" si="28"/>
        <v>1.2571887851263897</v>
      </c>
      <c r="AR25" s="5">
        <v>0</v>
      </c>
      <c r="AS25" s="5">
        <f t="shared" si="29"/>
        <v>0</v>
      </c>
      <c r="AT25" s="5">
        <v>1.2</v>
      </c>
      <c r="AU25" s="5">
        <f t="shared" si="30"/>
        <v>6.1448337310406269E-2</v>
      </c>
      <c r="AV25" s="5">
        <v>1058.27</v>
      </c>
      <c r="AW25" s="5">
        <f t="shared" si="20"/>
        <v>6.7716841770503589</v>
      </c>
      <c r="AX25" s="5">
        <v>26.769999999999996</v>
      </c>
      <c r="AY25" s="5">
        <f t="shared" si="21"/>
        <v>1.0915793036237822</v>
      </c>
      <c r="AZ25" s="5">
        <v>26.84</v>
      </c>
      <c r="BA25" s="5">
        <f t="shared" si="22"/>
        <v>0.71330619013702701</v>
      </c>
      <c r="BB25" s="43">
        <f t="shared" si="31"/>
        <v>6219.4200000000019</v>
      </c>
      <c r="BC25" s="5">
        <f t="shared" si="23"/>
        <v>75219.760000000024</v>
      </c>
      <c r="BD25" s="5">
        <f t="shared" si="24"/>
        <v>12.575964913715016</v>
      </c>
      <c r="BE25" s="5">
        <v>63128.33</v>
      </c>
      <c r="BF25" s="5">
        <f t="shared" si="25"/>
        <v>15.787702922240316</v>
      </c>
      <c r="BG25" s="5">
        <v>2991.5699999999997</v>
      </c>
      <c r="BH25" s="5">
        <f t="shared" si="26"/>
        <v>6.436742385284937</v>
      </c>
      <c r="BI25" s="5">
        <v>9099.86</v>
      </c>
      <c r="BJ25" s="5">
        <f t="shared" si="27"/>
        <v>5.9950677621075714</v>
      </c>
    </row>
    <row r="26" spans="2:62" ht="18" customHeight="1" x14ac:dyDescent="0.3">
      <c r="B26" s="133"/>
      <c r="C26" s="36" t="s">
        <v>26</v>
      </c>
      <c r="D26" s="5">
        <v>26716.080000000002</v>
      </c>
      <c r="E26" s="5">
        <f t="shared" si="0"/>
        <v>3.2786962099104464</v>
      </c>
      <c r="F26" s="5">
        <v>3004.0400000000004</v>
      </c>
      <c r="G26" s="5">
        <f t="shared" si="1"/>
        <v>3.8090509148193945</v>
      </c>
      <c r="H26" s="5">
        <v>5644.2099999999991</v>
      </c>
      <c r="I26" s="5">
        <f t="shared" si="2"/>
        <v>1.8842069704985354</v>
      </c>
      <c r="J26" s="43">
        <f>D26+F26+H26</f>
        <v>35364.33</v>
      </c>
      <c r="K26" s="43">
        <f t="shared" si="4"/>
        <v>2.9636784830049914</v>
      </c>
      <c r="L26" s="5">
        <v>16145.109999999999</v>
      </c>
      <c r="M26" s="5">
        <f t="shared" si="5"/>
        <v>7.2046262801288643</v>
      </c>
      <c r="N26" s="5">
        <v>365.57</v>
      </c>
      <c r="O26" s="5">
        <f t="shared" si="6"/>
        <v>2.3991972267834334</v>
      </c>
      <c r="P26" s="5">
        <v>1517.12</v>
      </c>
      <c r="Q26" s="5">
        <f t="shared" si="7"/>
        <v>2.0464635940396367</v>
      </c>
      <c r="R26" s="38">
        <v>3568.4699999999993</v>
      </c>
      <c r="S26" s="5">
        <f t="shared" si="8"/>
        <v>44.41853980835824</v>
      </c>
      <c r="T26" s="5">
        <v>45.57</v>
      </c>
      <c r="U26" s="5">
        <f t="shared" si="9"/>
        <v>44.475893031426892</v>
      </c>
      <c r="V26" s="5">
        <v>351.58000000000004</v>
      </c>
      <c r="W26" s="5">
        <f t="shared" si="10"/>
        <v>13.048351419961108</v>
      </c>
      <c r="X26" s="5">
        <v>0</v>
      </c>
      <c r="Y26" s="5">
        <f t="shared" si="11"/>
        <v>0</v>
      </c>
      <c r="Z26" s="5">
        <v>0</v>
      </c>
      <c r="AA26" s="5">
        <f t="shared" si="12"/>
        <v>0</v>
      </c>
      <c r="AB26" s="5">
        <v>0</v>
      </c>
      <c r="AC26" s="5">
        <f t="shared" si="13"/>
        <v>0</v>
      </c>
      <c r="AD26" s="5">
        <v>0</v>
      </c>
      <c r="AE26" s="5">
        <f t="shared" si="14"/>
        <v>0</v>
      </c>
      <c r="AF26" s="5">
        <v>0</v>
      </c>
      <c r="AG26" s="5">
        <f t="shared" si="15"/>
        <v>0</v>
      </c>
      <c r="AH26" s="5">
        <v>0</v>
      </c>
      <c r="AI26" s="5">
        <f t="shared" si="16"/>
        <v>0</v>
      </c>
      <c r="AJ26" s="5">
        <v>1190.0999999999999</v>
      </c>
      <c r="AK26" s="5">
        <f t="shared" si="17"/>
        <v>2.401356430423315</v>
      </c>
      <c r="AL26" s="5">
        <v>940.25</v>
      </c>
      <c r="AM26" s="5">
        <f t="shared" si="18"/>
        <v>9.6531240599689756</v>
      </c>
      <c r="AN26" s="5">
        <v>1631.72</v>
      </c>
      <c r="AO26" s="5">
        <f t="shared" si="19"/>
        <v>3.637262570492414</v>
      </c>
      <c r="AP26" s="5">
        <v>0</v>
      </c>
      <c r="AQ26" s="5">
        <f t="shared" si="28"/>
        <v>0</v>
      </c>
      <c r="AR26" s="5">
        <v>0</v>
      </c>
      <c r="AS26" s="5">
        <f t="shared" si="29"/>
        <v>0</v>
      </c>
      <c r="AT26" s="5">
        <v>0</v>
      </c>
      <c r="AU26" s="5">
        <f t="shared" si="30"/>
        <v>0</v>
      </c>
      <c r="AV26" s="5">
        <v>44.589999999999996</v>
      </c>
      <c r="AW26" s="5">
        <f t="shared" si="20"/>
        <v>0.28532359176266503</v>
      </c>
      <c r="AX26" s="5">
        <v>57.349999999999994</v>
      </c>
      <c r="AY26" s="5">
        <f t="shared" si="21"/>
        <v>2.3385159903931236</v>
      </c>
      <c r="AZ26" s="5">
        <v>82.64</v>
      </c>
      <c r="BA26" s="5">
        <f t="shared" si="22"/>
        <v>2.1962601919867328</v>
      </c>
      <c r="BB26" s="43">
        <f t="shared" si="31"/>
        <v>25940.069999999996</v>
      </c>
      <c r="BC26" s="5">
        <f t="shared" si="23"/>
        <v>9424.2600000000057</v>
      </c>
      <c r="BD26" s="5">
        <f t="shared" si="24"/>
        <v>1.5756386765622212</v>
      </c>
      <c r="BE26" s="5">
        <v>5767.81</v>
      </c>
      <c r="BF26" s="5">
        <f t="shared" si="25"/>
        <v>1.4424660179023732</v>
      </c>
      <c r="BG26" s="5">
        <v>1595.3000000000002</v>
      </c>
      <c r="BH26" s="5">
        <f t="shared" si="26"/>
        <v>3.4324903402711824</v>
      </c>
      <c r="BI26" s="5">
        <v>2061.15</v>
      </c>
      <c r="BJ26" s="5">
        <f t="shared" si="27"/>
        <v>1.357903738944118</v>
      </c>
    </row>
    <row r="27" spans="2:62" ht="18" customHeight="1" x14ac:dyDescent="0.3">
      <c r="B27" s="134"/>
      <c r="C27" s="36" t="s">
        <v>27</v>
      </c>
      <c r="D27" s="5">
        <v>31773.369999999992</v>
      </c>
      <c r="E27" s="5">
        <f t="shared" si="0"/>
        <v>3.8993455550021658</v>
      </c>
      <c r="F27" s="5">
        <v>525.34999999999991</v>
      </c>
      <c r="G27" s="5">
        <f t="shared" si="1"/>
        <v>0.66613124262671886</v>
      </c>
      <c r="H27" s="5">
        <v>4326.55</v>
      </c>
      <c r="I27" s="5">
        <f t="shared" si="2"/>
        <v>1.4443324518773115</v>
      </c>
      <c r="J27" s="43">
        <f t="shared" ref="J27:J36" si="32">D27+F27+H27</f>
        <v>36625.26999999999</v>
      </c>
      <c r="K27" s="43">
        <f t="shared" si="4"/>
        <v>3.0693505188207491</v>
      </c>
      <c r="L27" s="5">
        <v>11767.800000000001</v>
      </c>
      <c r="M27" s="5">
        <f t="shared" si="5"/>
        <v>5.2512866830452358</v>
      </c>
      <c r="N27" s="5">
        <v>111.32000000000002</v>
      </c>
      <c r="O27" s="5">
        <f t="shared" si="6"/>
        <v>0.73058138054416899</v>
      </c>
      <c r="P27" s="5">
        <v>1935.79</v>
      </c>
      <c r="Q27" s="5">
        <f t="shared" si="7"/>
        <v>2.6112131938844581</v>
      </c>
      <c r="R27" s="5">
        <v>1196.42</v>
      </c>
      <c r="S27" s="5">
        <f t="shared" si="8"/>
        <v>14.892441129536182</v>
      </c>
      <c r="T27" s="5">
        <v>1.86</v>
      </c>
      <c r="U27" s="5">
        <f t="shared" si="9"/>
        <v>1.8153425727113019</v>
      </c>
      <c r="V27" s="5">
        <v>239.95</v>
      </c>
      <c r="W27" s="5">
        <f t="shared" si="10"/>
        <v>8.9053755140214665</v>
      </c>
      <c r="X27" s="5">
        <v>0</v>
      </c>
      <c r="Y27" s="5">
        <f t="shared" si="11"/>
        <v>0</v>
      </c>
      <c r="Z27" s="5">
        <v>0</v>
      </c>
      <c r="AA27" s="5">
        <f t="shared" si="12"/>
        <v>0</v>
      </c>
      <c r="AB27" s="5">
        <v>0</v>
      </c>
      <c r="AC27" s="5">
        <f t="shared" si="13"/>
        <v>0</v>
      </c>
      <c r="AD27" s="5">
        <v>0</v>
      </c>
      <c r="AE27" s="5">
        <f t="shared" si="14"/>
        <v>0</v>
      </c>
      <c r="AF27" s="5">
        <v>0</v>
      </c>
      <c r="AG27" s="5">
        <f t="shared" si="15"/>
        <v>0</v>
      </c>
      <c r="AH27" s="5">
        <v>0</v>
      </c>
      <c r="AI27" s="5">
        <f t="shared" si="16"/>
        <v>0</v>
      </c>
      <c r="AJ27" s="5">
        <v>171.8</v>
      </c>
      <c r="AK27" s="5">
        <f t="shared" si="17"/>
        <v>0.34665409188028362</v>
      </c>
      <c r="AL27" s="5">
        <v>117.10999999999999</v>
      </c>
      <c r="AM27" s="5">
        <f t="shared" si="18"/>
        <v>1.2023157231193475</v>
      </c>
      <c r="AN27" s="5">
        <v>877.83</v>
      </c>
      <c r="AO27" s="5">
        <f t="shared" si="19"/>
        <v>1.9567684420460345</v>
      </c>
      <c r="AP27" s="5">
        <v>0</v>
      </c>
      <c r="AQ27" s="5">
        <f t="shared" si="28"/>
        <v>0</v>
      </c>
      <c r="AR27" s="5">
        <v>0</v>
      </c>
      <c r="AS27" s="5">
        <f t="shared" si="29"/>
        <v>0</v>
      </c>
      <c r="AT27" s="5">
        <v>0</v>
      </c>
      <c r="AU27" s="5">
        <f t="shared" si="30"/>
        <v>0</v>
      </c>
      <c r="AV27" s="5">
        <v>0</v>
      </c>
      <c r="AW27" s="5">
        <f t="shared" si="20"/>
        <v>0</v>
      </c>
      <c r="AX27" s="5">
        <v>0</v>
      </c>
      <c r="AY27" s="5">
        <f t="shared" si="21"/>
        <v>0</v>
      </c>
      <c r="AZ27" s="5">
        <v>0</v>
      </c>
      <c r="BA27" s="5">
        <f t="shared" si="22"/>
        <v>0</v>
      </c>
      <c r="BB27" s="43">
        <f t="shared" si="31"/>
        <v>16419.88</v>
      </c>
      <c r="BC27" s="5">
        <f t="shared" si="23"/>
        <v>20205.389999999989</v>
      </c>
      <c r="BD27" s="5">
        <f t="shared" si="24"/>
        <v>3.3781319656952915</v>
      </c>
      <c r="BE27" s="5">
        <v>18637.349999999999</v>
      </c>
      <c r="BF27" s="5">
        <f t="shared" si="25"/>
        <v>4.6609968148660919</v>
      </c>
      <c r="BG27" s="5">
        <v>295.06</v>
      </c>
      <c r="BH27" s="5">
        <f t="shared" si="26"/>
        <v>0.63485902325607413</v>
      </c>
      <c r="BI27" s="5">
        <v>1272.98</v>
      </c>
      <c r="BJ27" s="5">
        <f t="shared" si="27"/>
        <v>0.8386504143808472</v>
      </c>
    </row>
    <row r="28" spans="2:62" ht="18" customHeight="1" x14ac:dyDescent="0.3">
      <c r="B28" s="132" t="s">
        <v>28</v>
      </c>
      <c r="C28" s="36" t="s">
        <v>29</v>
      </c>
      <c r="D28" s="5">
        <v>61307.030000000006</v>
      </c>
      <c r="E28" s="5">
        <f t="shared" si="0"/>
        <v>7.5238256099647129</v>
      </c>
      <c r="F28" s="5">
        <v>5507.84</v>
      </c>
      <c r="G28" s="5">
        <f t="shared" si="1"/>
        <v>6.9838094668109783</v>
      </c>
      <c r="H28" s="5">
        <v>11845.970000000001</v>
      </c>
      <c r="I28" s="5">
        <f t="shared" si="2"/>
        <v>3.9545408916954794</v>
      </c>
      <c r="J28" s="43">
        <f t="shared" si="32"/>
        <v>78660.840000000011</v>
      </c>
      <c r="K28" s="43">
        <f t="shared" si="4"/>
        <v>6.5921067630320822</v>
      </c>
      <c r="L28" s="5">
        <v>29837.950000000004</v>
      </c>
      <c r="M28" s="5">
        <f t="shared" si="5"/>
        <v>13.314946675195841</v>
      </c>
      <c r="N28" s="5">
        <v>2843.5499999999997</v>
      </c>
      <c r="O28" s="5">
        <f t="shared" si="6"/>
        <v>18.661917756435244</v>
      </c>
      <c r="P28" s="5">
        <v>8822.9700000000012</v>
      </c>
      <c r="Q28" s="5">
        <f t="shared" si="7"/>
        <v>11.901423022769391</v>
      </c>
      <c r="R28" s="5">
        <v>0</v>
      </c>
      <c r="S28" s="5">
        <f t="shared" si="8"/>
        <v>0</v>
      </c>
      <c r="T28" s="5">
        <v>0</v>
      </c>
      <c r="U28" s="5">
        <f t="shared" si="9"/>
        <v>0</v>
      </c>
      <c r="V28" s="5">
        <v>0</v>
      </c>
      <c r="W28" s="5">
        <f t="shared" si="10"/>
        <v>0</v>
      </c>
      <c r="X28" s="5">
        <v>6618.13</v>
      </c>
      <c r="Y28" s="5">
        <f t="shared" si="11"/>
        <v>22.867653893212427</v>
      </c>
      <c r="Z28" s="5">
        <v>635.26</v>
      </c>
      <c r="AA28" s="5">
        <f t="shared" si="12"/>
        <v>41.967087487035172</v>
      </c>
      <c r="AB28" s="5">
        <v>296.61</v>
      </c>
      <c r="AC28" s="5">
        <f t="shared" si="13"/>
        <v>18.870601408567193</v>
      </c>
      <c r="AD28" s="5">
        <v>0</v>
      </c>
      <c r="AE28" s="5">
        <f t="shared" si="14"/>
        <v>0</v>
      </c>
      <c r="AF28" s="5">
        <v>0</v>
      </c>
      <c r="AG28" s="5">
        <f t="shared" si="15"/>
        <v>0</v>
      </c>
      <c r="AH28" s="5">
        <v>0</v>
      </c>
      <c r="AI28" s="5">
        <f t="shared" si="16"/>
        <v>0</v>
      </c>
      <c r="AJ28" s="5">
        <v>0</v>
      </c>
      <c r="AK28" s="5">
        <f t="shared" si="17"/>
        <v>0</v>
      </c>
      <c r="AL28" s="5">
        <v>0</v>
      </c>
      <c r="AM28" s="5">
        <f t="shared" si="18"/>
        <v>0</v>
      </c>
      <c r="AN28" s="5">
        <v>0</v>
      </c>
      <c r="AO28" s="5">
        <f t="shared" si="19"/>
        <v>0</v>
      </c>
      <c r="AP28" s="5">
        <v>0</v>
      </c>
      <c r="AQ28" s="5">
        <f t="shared" si="28"/>
        <v>0</v>
      </c>
      <c r="AR28" s="5">
        <v>0</v>
      </c>
      <c r="AS28" s="5">
        <f t="shared" si="29"/>
        <v>0</v>
      </c>
      <c r="AT28" s="5">
        <v>0</v>
      </c>
      <c r="AU28" s="5">
        <f t="shared" si="30"/>
        <v>0</v>
      </c>
      <c r="AV28" s="5">
        <v>706.35</v>
      </c>
      <c r="AW28" s="5">
        <f t="shared" si="20"/>
        <v>4.5198098013356915</v>
      </c>
      <c r="AX28" s="5">
        <v>214.14999999999998</v>
      </c>
      <c r="AY28" s="5">
        <f t="shared" si="21"/>
        <v>8.7322266668297708</v>
      </c>
      <c r="AZ28" s="5">
        <v>92.78</v>
      </c>
      <c r="BA28" s="5">
        <f t="shared" si="22"/>
        <v>2.4657432310325396</v>
      </c>
      <c r="BB28" s="43">
        <f t="shared" si="31"/>
        <v>50067.75</v>
      </c>
      <c r="BC28" s="5">
        <f t="shared" si="23"/>
        <v>28593.090000000011</v>
      </c>
      <c r="BD28" s="5">
        <f t="shared" si="24"/>
        <v>4.7804685446310353</v>
      </c>
      <c r="BE28" s="5">
        <v>24144.600000000002</v>
      </c>
      <c r="BF28" s="5">
        <f t="shared" si="25"/>
        <v>6.0382996346699427</v>
      </c>
      <c r="BG28" s="5">
        <v>1814.88</v>
      </c>
      <c r="BH28" s="5">
        <f t="shared" si="26"/>
        <v>3.9049445676370356</v>
      </c>
      <c r="BI28" s="5">
        <v>2633.6099999999997</v>
      </c>
      <c r="BJ28" s="5">
        <f t="shared" si="27"/>
        <v>1.7350454192662437</v>
      </c>
    </row>
    <row r="29" spans="2:62" ht="18" customHeight="1" x14ac:dyDescent="0.3">
      <c r="B29" s="133"/>
      <c r="C29" s="36" t="s">
        <v>30</v>
      </c>
      <c r="D29" s="5">
        <v>403.53</v>
      </c>
      <c r="E29" s="5">
        <f t="shared" si="0"/>
        <v>4.9522695005598208E-2</v>
      </c>
      <c r="F29" s="5">
        <v>93</v>
      </c>
      <c r="G29" s="5">
        <f t="shared" si="1"/>
        <v>0.11792177703299678</v>
      </c>
      <c r="H29" s="5">
        <v>27.239999999999995</v>
      </c>
      <c r="I29" s="5">
        <f t="shared" si="2"/>
        <v>9.0935308708180781E-3</v>
      </c>
      <c r="J29" s="43">
        <f t="shared" si="32"/>
        <v>523.77</v>
      </c>
      <c r="K29" s="43">
        <f t="shared" si="4"/>
        <v>4.3894112486890721E-2</v>
      </c>
      <c r="L29" s="5">
        <v>0</v>
      </c>
      <c r="M29" s="5">
        <f t="shared" si="5"/>
        <v>0</v>
      </c>
      <c r="N29" s="5">
        <v>0</v>
      </c>
      <c r="O29" s="5">
        <f t="shared" si="6"/>
        <v>0</v>
      </c>
      <c r="P29" s="5">
        <v>0</v>
      </c>
      <c r="Q29" s="5">
        <f t="shared" si="7"/>
        <v>0</v>
      </c>
      <c r="R29" s="5">
        <v>0</v>
      </c>
      <c r="S29" s="5">
        <f t="shared" si="8"/>
        <v>0</v>
      </c>
      <c r="T29" s="5">
        <v>0</v>
      </c>
      <c r="U29" s="5">
        <f t="shared" si="9"/>
        <v>0</v>
      </c>
      <c r="V29" s="5">
        <v>0</v>
      </c>
      <c r="W29" s="5">
        <f t="shared" si="10"/>
        <v>0</v>
      </c>
      <c r="X29" s="5">
        <v>0</v>
      </c>
      <c r="Y29" s="5">
        <f t="shared" si="11"/>
        <v>0</v>
      </c>
      <c r="Z29" s="5">
        <v>0</v>
      </c>
      <c r="AA29" s="5">
        <f t="shared" si="12"/>
        <v>0</v>
      </c>
      <c r="AB29" s="5">
        <v>0</v>
      </c>
      <c r="AC29" s="5">
        <f t="shared" si="13"/>
        <v>0</v>
      </c>
      <c r="AD29" s="5">
        <v>0</v>
      </c>
      <c r="AE29" s="5">
        <f t="shared" si="14"/>
        <v>0</v>
      </c>
      <c r="AF29" s="5">
        <v>0</v>
      </c>
      <c r="AG29" s="5">
        <f t="shared" si="15"/>
        <v>0</v>
      </c>
      <c r="AH29" s="5">
        <v>0</v>
      </c>
      <c r="AI29" s="5">
        <f t="shared" si="16"/>
        <v>0</v>
      </c>
      <c r="AJ29" s="5">
        <v>0.09</v>
      </c>
      <c r="AK29" s="5">
        <f t="shared" si="17"/>
        <v>1.8159993171842565E-4</v>
      </c>
      <c r="AL29" s="5">
        <v>1.19</v>
      </c>
      <c r="AM29" s="5">
        <f t="shared" si="18"/>
        <v>1.2217195034685541E-2</v>
      </c>
      <c r="AN29" s="5">
        <v>2.31</v>
      </c>
      <c r="AO29" s="5">
        <f t="shared" si="19"/>
        <v>5.1492146556011299E-3</v>
      </c>
      <c r="AP29" s="5">
        <v>0</v>
      </c>
      <c r="AQ29" s="5">
        <f t="shared" si="28"/>
        <v>0</v>
      </c>
      <c r="AR29" s="5">
        <v>0</v>
      </c>
      <c r="AS29" s="5">
        <f t="shared" si="29"/>
        <v>0</v>
      </c>
      <c r="AT29" s="5">
        <v>0</v>
      </c>
      <c r="AU29" s="5">
        <f t="shared" si="30"/>
        <v>0</v>
      </c>
      <c r="AV29" s="5">
        <v>0</v>
      </c>
      <c r="AW29" s="5">
        <f t="shared" si="20"/>
        <v>0</v>
      </c>
      <c r="AX29" s="5">
        <v>0</v>
      </c>
      <c r="AY29" s="5">
        <f t="shared" si="21"/>
        <v>0</v>
      </c>
      <c r="AZ29" s="5">
        <v>0</v>
      </c>
      <c r="BA29" s="5">
        <f t="shared" si="22"/>
        <v>0</v>
      </c>
      <c r="BB29" s="43">
        <f t="shared" si="31"/>
        <v>3.59</v>
      </c>
      <c r="BC29" s="5">
        <f t="shared" si="23"/>
        <v>520.17999999999995</v>
      </c>
      <c r="BD29" s="5">
        <f t="shared" si="24"/>
        <v>8.6968709137283537E-2</v>
      </c>
      <c r="BE29" s="5">
        <v>401.21</v>
      </c>
      <c r="BF29" s="5">
        <f t="shared" si="25"/>
        <v>0.10033822040646469</v>
      </c>
      <c r="BG29" s="5">
        <v>91.81</v>
      </c>
      <c r="BH29" s="5">
        <f t="shared" si="26"/>
        <v>0.19754086262163684</v>
      </c>
      <c r="BI29" s="5">
        <v>27.159999999999997</v>
      </c>
      <c r="BJ29" s="5">
        <f t="shared" si="27"/>
        <v>1.7893246755317289E-2</v>
      </c>
    </row>
    <row r="30" spans="2:62" ht="18" customHeight="1" x14ac:dyDescent="0.3">
      <c r="B30" s="133"/>
      <c r="C30" s="36" t="s">
        <v>31</v>
      </c>
      <c r="D30" s="5">
        <v>19267.170000000002</v>
      </c>
      <c r="E30" s="5">
        <f t="shared" si="0"/>
        <v>2.3645384073823803</v>
      </c>
      <c r="F30" s="5">
        <v>2923.96</v>
      </c>
      <c r="G30" s="5">
        <f t="shared" si="1"/>
        <v>3.7075113889613043</v>
      </c>
      <c r="H30" s="5">
        <v>2168.2700000000004</v>
      </c>
      <c r="I30" s="5">
        <f t="shared" si="2"/>
        <v>0.72383370709503381</v>
      </c>
      <c r="J30" s="43">
        <f t="shared" si="32"/>
        <v>24359.4</v>
      </c>
      <c r="K30" s="43">
        <f t="shared" si="4"/>
        <v>2.041419408735067</v>
      </c>
      <c r="L30" s="5">
        <v>0</v>
      </c>
      <c r="M30" s="5">
        <f t="shared" si="5"/>
        <v>0</v>
      </c>
      <c r="N30" s="5">
        <v>0</v>
      </c>
      <c r="O30" s="5">
        <f t="shared" si="6"/>
        <v>0</v>
      </c>
      <c r="P30" s="5">
        <v>0</v>
      </c>
      <c r="Q30" s="5">
        <f t="shared" si="7"/>
        <v>0</v>
      </c>
      <c r="R30" s="5">
        <v>0</v>
      </c>
      <c r="S30" s="5">
        <f t="shared" si="8"/>
        <v>0</v>
      </c>
      <c r="T30" s="5">
        <v>0</v>
      </c>
      <c r="U30" s="5">
        <f t="shared" si="9"/>
        <v>0</v>
      </c>
      <c r="V30" s="5">
        <v>0</v>
      </c>
      <c r="W30" s="5">
        <f t="shared" si="10"/>
        <v>0</v>
      </c>
      <c r="X30" s="5">
        <v>24.65</v>
      </c>
      <c r="Y30" s="5">
        <f t="shared" si="11"/>
        <v>8.5173254146969954E-2</v>
      </c>
      <c r="Z30" s="5">
        <v>2.57</v>
      </c>
      <c r="AA30" s="5">
        <f t="shared" si="12"/>
        <v>0.16978153014778261</v>
      </c>
      <c r="AB30" s="5">
        <v>1.76</v>
      </c>
      <c r="AC30" s="5">
        <f t="shared" si="13"/>
        <v>0.11197282114250449</v>
      </c>
      <c r="AD30" s="5">
        <v>0</v>
      </c>
      <c r="AE30" s="5">
        <f t="shared" si="14"/>
        <v>0</v>
      </c>
      <c r="AF30" s="5">
        <v>0</v>
      </c>
      <c r="AG30" s="5">
        <f t="shared" si="15"/>
        <v>0</v>
      </c>
      <c r="AH30" s="5">
        <v>0</v>
      </c>
      <c r="AI30" s="5">
        <f t="shared" si="16"/>
        <v>0</v>
      </c>
      <c r="AJ30" s="5">
        <v>20.04</v>
      </c>
      <c r="AK30" s="5">
        <f t="shared" si="17"/>
        <v>4.0436251462636109E-2</v>
      </c>
      <c r="AL30" s="5">
        <v>0</v>
      </c>
      <c r="AM30" s="5">
        <f t="shared" si="18"/>
        <v>0</v>
      </c>
      <c r="AN30" s="5">
        <v>1.01</v>
      </c>
      <c r="AO30" s="5">
        <f t="shared" si="19"/>
        <v>2.2513882260420527E-3</v>
      </c>
      <c r="AP30" s="5">
        <v>0</v>
      </c>
      <c r="AQ30" s="5">
        <f t="shared" si="28"/>
        <v>0</v>
      </c>
      <c r="AR30" s="5">
        <v>0</v>
      </c>
      <c r="AS30" s="5">
        <f t="shared" si="29"/>
        <v>0</v>
      </c>
      <c r="AT30" s="5">
        <v>0</v>
      </c>
      <c r="AU30" s="5">
        <f t="shared" si="30"/>
        <v>0</v>
      </c>
      <c r="AV30" s="5">
        <v>7039.06</v>
      </c>
      <c r="AW30" s="5">
        <f t="shared" si="20"/>
        <v>45.041710738571545</v>
      </c>
      <c r="AX30" s="5">
        <v>922.5</v>
      </c>
      <c r="AY30" s="5">
        <f t="shared" si="21"/>
        <v>37.616059304928626</v>
      </c>
      <c r="AZ30" s="5">
        <v>915.3599999999999</v>
      </c>
      <c r="BA30" s="5">
        <f t="shared" si="22"/>
        <v>24.326823927117324</v>
      </c>
      <c r="BB30" s="43">
        <f t="shared" si="31"/>
        <v>8926.9500000000007</v>
      </c>
      <c r="BC30" s="5">
        <f t="shared" si="23"/>
        <v>15432.45</v>
      </c>
      <c r="BD30" s="5">
        <f t="shared" si="24"/>
        <v>2.5801458251483553</v>
      </c>
      <c r="BE30" s="5">
        <v>12183.42</v>
      </c>
      <c r="BF30" s="5">
        <f t="shared" si="25"/>
        <v>3.0469397105369511</v>
      </c>
      <c r="BG30" s="5">
        <v>1998.8899999999999</v>
      </c>
      <c r="BH30" s="5">
        <f t="shared" si="26"/>
        <v>4.3008654273582785</v>
      </c>
      <c r="BI30" s="5">
        <v>1250.1399999999999</v>
      </c>
      <c r="BJ30" s="5">
        <f t="shared" si="27"/>
        <v>0.8236032216013387</v>
      </c>
    </row>
    <row r="31" spans="2:62" ht="18" customHeight="1" x14ac:dyDescent="0.3">
      <c r="B31" s="134"/>
      <c r="C31" s="36" t="s">
        <v>32</v>
      </c>
      <c r="D31" s="5">
        <v>913.36999999999989</v>
      </c>
      <c r="E31" s="5">
        <f t="shared" si="0"/>
        <v>0.11209214664898083</v>
      </c>
      <c r="F31" s="5">
        <v>1.49</v>
      </c>
      <c r="G31" s="5">
        <f t="shared" si="1"/>
        <v>1.8892843847222063E-3</v>
      </c>
      <c r="H31" s="5">
        <v>15.840000000000002</v>
      </c>
      <c r="I31" s="5">
        <f t="shared" si="2"/>
        <v>5.2878681715770341E-3</v>
      </c>
      <c r="J31" s="43">
        <f t="shared" si="32"/>
        <v>930.69999999999993</v>
      </c>
      <c r="K31" s="43">
        <f t="shared" si="4"/>
        <v>7.7996545223188024E-2</v>
      </c>
      <c r="L31" s="5">
        <v>0</v>
      </c>
      <c r="M31" s="5">
        <f t="shared" si="5"/>
        <v>0</v>
      </c>
      <c r="N31" s="5">
        <v>0</v>
      </c>
      <c r="O31" s="5">
        <f t="shared" si="6"/>
        <v>0</v>
      </c>
      <c r="P31" s="5">
        <v>0</v>
      </c>
      <c r="Q31" s="5">
        <f t="shared" si="7"/>
        <v>0</v>
      </c>
      <c r="R31" s="5">
        <v>0</v>
      </c>
      <c r="S31" s="5">
        <f t="shared" si="8"/>
        <v>0</v>
      </c>
      <c r="T31" s="5">
        <v>0</v>
      </c>
      <c r="U31" s="5">
        <f t="shared" si="9"/>
        <v>0</v>
      </c>
      <c r="V31" s="5">
        <v>0</v>
      </c>
      <c r="W31" s="5">
        <f t="shared" si="10"/>
        <v>0</v>
      </c>
      <c r="X31" s="5">
        <v>473.5</v>
      </c>
      <c r="Y31" s="5">
        <f t="shared" si="11"/>
        <v>1.6360866465959543</v>
      </c>
      <c r="Z31" s="5">
        <v>0</v>
      </c>
      <c r="AA31" s="5">
        <f t="shared" si="12"/>
        <v>0</v>
      </c>
      <c r="AB31" s="5">
        <v>4.55</v>
      </c>
      <c r="AC31" s="5">
        <f t="shared" si="13"/>
        <v>0.28947519102181563</v>
      </c>
      <c r="AD31" s="5">
        <v>0</v>
      </c>
      <c r="AE31" s="5">
        <f t="shared" si="14"/>
        <v>0</v>
      </c>
      <c r="AF31" s="5">
        <v>0</v>
      </c>
      <c r="AG31" s="5">
        <f t="shared" si="15"/>
        <v>0</v>
      </c>
      <c r="AH31" s="5">
        <v>0</v>
      </c>
      <c r="AI31" s="5">
        <f t="shared" si="16"/>
        <v>0</v>
      </c>
      <c r="AJ31" s="5">
        <v>3.92</v>
      </c>
      <c r="AK31" s="5">
        <f t="shared" si="17"/>
        <v>7.9096859148469843E-3</v>
      </c>
      <c r="AL31" s="5">
        <v>0</v>
      </c>
      <c r="AM31" s="5">
        <f t="shared" si="18"/>
        <v>0</v>
      </c>
      <c r="AN31" s="5">
        <v>0.32</v>
      </c>
      <c r="AO31" s="5">
        <f t="shared" si="19"/>
        <v>7.1331112112223453E-4</v>
      </c>
      <c r="AP31" s="5">
        <v>255.81</v>
      </c>
      <c r="AQ31" s="5">
        <f t="shared" si="28"/>
        <v>0.69886014847055877</v>
      </c>
      <c r="AR31" s="5">
        <v>0</v>
      </c>
      <c r="AS31" s="5">
        <f t="shared" si="29"/>
        <v>0</v>
      </c>
      <c r="AT31" s="5">
        <v>6.7399999999999993</v>
      </c>
      <c r="AU31" s="5">
        <f t="shared" si="30"/>
        <v>0.34513482789344851</v>
      </c>
      <c r="AV31" s="5">
        <v>0</v>
      </c>
      <c r="AW31" s="5">
        <f t="shared" si="20"/>
        <v>0</v>
      </c>
      <c r="AX31" s="5">
        <v>0</v>
      </c>
      <c r="AY31" s="5">
        <f t="shared" si="21"/>
        <v>0</v>
      </c>
      <c r="AZ31" s="5">
        <v>0</v>
      </c>
      <c r="BA31" s="5">
        <f t="shared" si="22"/>
        <v>0</v>
      </c>
      <c r="BB31" s="43">
        <f t="shared" si="31"/>
        <v>744.84</v>
      </c>
      <c r="BC31" s="5">
        <f t="shared" si="23"/>
        <v>185.8599999999999</v>
      </c>
      <c r="BD31" s="5">
        <f t="shared" si="24"/>
        <v>3.1073867277203102E-2</v>
      </c>
      <c r="BE31" s="5">
        <v>180.14</v>
      </c>
      <c r="BF31" s="5">
        <f t="shared" si="25"/>
        <v>4.5051038169588366E-2</v>
      </c>
      <c r="BG31" s="5">
        <v>1.49</v>
      </c>
      <c r="BH31" s="5">
        <f t="shared" si="26"/>
        <v>3.2059240312192448E-3</v>
      </c>
      <c r="BI31" s="5">
        <v>4.2300000000000004</v>
      </c>
      <c r="BJ31" s="5">
        <f t="shared" si="27"/>
        <v>2.7867611846462501E-3</v>
      </c>
    </row>
    <row r="32" spans="2:62" ht="18" customHeight="1" x14ac:dyDescent="0.3">
      <c r="B32" s="132" t="s">
        <v>33</v>
      </c>
      <c r="C32" s="36" t="s">
        <v>34</v>
      </c>
      <c r="D32" s="5">
        <v>125217.05</v>
      </c>
      <c r="E32" s="5">
        <f t="shared" si="0"/>
        <v>15.36709978601527</v>
      </c>
      <c r="F32" s="5">
        <v>19446.869999999995</v>
      </c>
      <c r="G32" s="5">
        <f t="shared" si="1"/>
        <v>24.658166323974985</v>
      </c>
      <c r="H32" s="5">
        <v>52225</v>
      </c>
      <c r="I32" s="5">
        <f t="shared" si="2"/>
        <v>17.434274953321374</v>
      </c>
      <c r="J32" s="43">
        <f t="shared" si="32"/>
        <v>196888.91999999998</v>
      </c>
      <c r="K32" s="43">
        <f t="shared" si="4"/>
        <v>16.500113412189375</v>
      </c>
      <c r="L32" s="5">
        <v>27509.51</v>
      </c>
      <c r="M32" s="5">
        <f t="shared" si="5"/>
        <v>12.275898937787838</v>
      </c>
      <c r="N32" s="5">
        <v>3068.87</v>
      </c>
      <c r="O32" s="5">
        <f t="shared" si="6"/>
        <v>20.140669073936252</v>
      </c>
      <c r="P32" s="5">
        <v>5901.7000000000007</v>
      </c>
      <c r="Q32" s="5">
        <f t="shared" si="7"/>
        <v>7.9608825886836421</v>
      </c>
      <c r="R32" s="5">
        <v>0</v>
      </c>
      <c r="S32" s="5">
        <f t="shared" si="8"/>
        <v>0</v>
      </c>
      <c r="T32" s="5">
        <v>0</v>
      </c>
      <c r="U32" s="5">
        <f t="shared" si="9"/>
        <v>0</v>
      </c>
      <c r="V32" s="5">
        <v>0</v>
      </c>
      <c r="W32" s="5">
        <f t="shared" si="10"/>
        <v>0</v>
      </c>
      <c r="X32" s="5">
        <v>0</v>
      </c>
      <c r="Y32" s="5">
        <f t="shared" si="11"/>
        <v>0</v>
      </c>
      <c r="Z32" s="5">
        <v>0</v>
      </c>
      <c r="AA32" s="5">
        <f t="shared" si="12"/>
        <v>0</v>
      </c>
      <c r="AB32" s="5">
        <v>0</v>
      </c>
      <c r="AC32" s="5">
        <f t="shared" si="13"/>
        <v>0</v>
      </c>
      <c r="AD32" s="5">
        <v>21113.94</v>
      </c>
      <c r="AE32" s="5">
        <f t="shared" si="14"/>
        <v>40.510983987620648</v>
      </c>
      <c r="AF32" s="5">
        <v>711.94000000000017</v>
      </c>
      <c r="AG32" s="5">
        <f t="shared" si="15"/>
        <v>34.407531631499076</v>
      </c>
      <c r="AH32" s="5">
        <v>9172.07</v>
      </c>
      <c r="AI32" s="5">
        <f t="shared" si="16"/>
        <v>48.813804855904053</v>
      </c>
      <c r="AJ32" s="5">
        <v>20895.739999999998</v>
      </c>
      <c r="AK32" s="5">
        <f t="shared" si="17"/>
        <v>42.162943968955283</v>
      </c>
      <c r="AL32" s="5">
        <v>3644.3599999999997</v>
      </c>
      <c r="AM32" s="5">
        <f t="shared" si="18"/>
        <v>37.415005795467735</v>
      </c>
      <c r="AN32" s="5">
        <v>17059.8</v>
      </c>
      <c r="AO32" s="5">
        <f t="shared" si="19"/>
        <v>38.027953325378419</v>
      </c>
      <c r="AP32" s="5">
        <v>0</v>
      </c>
      <c r="AQ32" s="5">
        <f t="shared" si="28"/>
        <v>0</v>
      </c>
      <c r="AR32" s="5">
        <v>0</v>
      </c>
      <c r="AS32" s="5">
        <f t="shared" si="29"/>
        <v>0</v>
      </c>
      <c r="AT32" s="5">
        <v>0</v>
      </c>
      <c r="AU32" s="5">
        <f t="shared" si="30"/>
        <v>0</v>
      </c>
      <c r="AV32" s="5">
        <v>0</v>
      </c>
      <c r="AW32" s="5">
        <f t="shared" si="20"/>
        <v>0</v>
      </c>
      <c r="AX32" s="5">
        <v>0</v>
      </c>
      <c r="AY32" s="5">
        <f t="shared" si="21"/>
        <v>0</v>
      </c>
      <c r="AZ32" s="5">
        <v>0</v>
      </c>
      <c r="BA32" s="5">
        <f t="shared" si="22"/>
        <v>0</v>
      </c>
      <c r="BB32" s="43">
        <f t="shared" si="31"/>
        <v>109077.93</v>
      </c>
      <c r="BC32" s="5">
        <f t="shared" si="23"/>
        <v>87810.989999999991</v>
      </c>
      <c r="BD32" s="5">
        <f t="shared" si="24"/>
        <v>14.681088177874798</v>
      </c>
      <c r="BE32" s="5">
        <v>55697.86</v>
      </c>
      <c r="BF32" s="5">
        <f t="shared" si="25"/>
        <v>13.929423874899463</v>
      </c>
      <c r="BG32" s="5">
        <v>12021.700000000003</v>
      </c>
      <c r="BH32" s="5">
        <f t="shared" si="26"/>
        <v>25.866212702086177</v>
      </c>
      <c r="BI32" s="5">
        <v>20091.43</v>
      </c>
      <c r="BJ32" s="5">
        <f t="shared" si="27"/>
        <v>13.236410701663642</v>
      </c>
    </row>
    <row r="33" spans="2:62" ht="18" customHeight="1" x14ac:dyDescent="0.3">
      <c r="B33" s="133"/>
      <c r="C33" s="36" t="s">
        <v>35</v>
      </c>
      <c r="D33" s="5">
        <v>22484.759999999995</v>
      </c>
      <c r="E33" s="5">
        <f t="shared" si="0"/>
        <v>2.7594129600130706</v>
      </c>
      <c r="F33" s="5">
        <v>1871.0799999999997</v>
      </c>
      <c r="G33" s="5">
        <f t="shared" si="1"/>
        <v>2.3724847158161246</v>
      </c>
      <c r="H33" s="5">
        <v>18567.900000000009</v>
      </c>
      <c r="I33" s="5">
        <f t="shared" si="2"/>
        <v>6.1985231958980584</v>
      </c>
      <c r="J33" s="43">
        <f t="shared" si="32"/>
        <v>42923.740000000005</v>
      </c>
      <c r="K33" s="43">
        <f t="shared" si="4"/>
        <v>3.5971885978923019</v>
      </c>
      <c r="L33" s="5">
        <v>961.98000000000013</v>
      </c>
      <c r="M33" s="5">
        <f t="shared" si="5"/>
        <v>0.42927588532740668</v>
      </c>
      <c r="N33" s="5">
        <v>182.38</v>
      </c>
      <c r="O33" s="5">
        <f t="shared" si="6"/>
        <v>1.1969406412472647</v>
      </c>
      <c r="P33" s="5">
        <v>546.36</v>
      </c>
      <c r="Q33" s="5">
        <f t="shared" si="7"/>
        <v>0.73699236002392432</v>
      </c>
      <c r="R33" s="5">
        <v>0</v>
      </c>
      <c r="S33" s="5">
        <f t="shared" si="8"/>
        <v>0</v>
      </c>
      <c r="T33" s="5">
        <v>0</v>
      </c>
      <c r="U33" s="5">
        <f t="shared" si="9"/>
        <v>0</v>
      </c>
      <c r="V33" s="5">
        <v>0</v>
      </c>
      <c r="W33" s="5">
        <f t="shared" si="10"/>
        <v>0</v>
      </c>
      <c r="X33" s="5">
        <v>0</v>
      </c>
      <c r="Y33" s="5">
        <f t="shared" si="11"/>
        <v>0</v>
      </c>
      <c r="Z33" s="5">
        <v>0</v>
      </c>
      <c r="AA33" s="5">
        <f t="shared" si="12"/>
        <v>0</v>
      </c>
      <c r="AB33" s="5">
        <v>0</v>
      </c>
      <c r="AC33" s="5">
        <f t="shared" si="13"/>
        <v>0</v>
      </c>
      <c r="AD33" s="5">
        <v>217.69000000000003</v>
      </c>
      <c r="AE33" s="5">
        <f t="shared" si="14"/>
        <v>0.41767837287901455</v>
      </c>
      <c r="AF33" s="5">
        <v>0.36</v>
      </c>
      <c r="AG33" s="5">
        <f t="shared" si="15"/>
        <v>1.7398532723740295E-2</v>
      </c>
      <c r="AH33" s="5">
        <v>95.63</v>
      </c>
      <c r="AI33" s="5">
        <f t="shared" si="16"/>
        <v>0.50894336375214144</v>
      </c>
      <c r="AJ33" s="5">
        <v>7702.4100000000008</v>
      </c>
      <c r="AK33" s="5">
        <f t="shared" si="17"/>
        <v>15.541745889636879</v>
      </c>
      <c r="AL33" s="5">
        <v>598.09999999999991</v>
      </c>
      <c r="AM33" s="5">
        <f t="shared" si="18"/>
        <v>6.1404238237356479</v>
      </c>
      <c r="AN33" s="5">
        <v>7392.0400000000009</v>
      </c>
      <c r="AO33" s="5">
        <f t="shared" si="19"/>
        <v>16.47757606181376</v>
      </c>
      <c r="AP33" s="5">
        <v>1646.66</v>
      </c>
      <c r="AQ33" s="5">
        <f t="shared" si="28"/>
        <v>4.4985929091143042</v>
      </c>
      <c r="AR33" s="5">
        <v>56.149999999999991</v>
      </c>
      <c r="AS33" s="5">
        <f t="shared" si="29"/>
        <v>4.4069978259333942</v>
      </c>
      <c r="AT33" s="5">
        <v>154.54000000000002</v>
      </c>
      <c r="AU33" s="5">
        <f t="shared" si="30"/>
        <v>7.9135217066251551</v>
      </c>
      <c r="AV33" s="5">
        <v>0</v>
      </c>
      <c r="AW33" s="5">
        <f t="shared" si="20"/>
        <v>0</v>
      </c>
      <c r="AX33" s="5">
        <v>0</v>
      </c>
      <c r="AY33" s="5">
        <f t="shared" si="21"/>
        <v>0</v>
      </c>
      <c r="AZ33" s="5">
        <v>0</v>
      </c>
      <c r="BA33" s="5">
        <f t="shared" si="22"/>
        <v>0</v>
      </c>
      <c r="BB33" s="43">
        <f t="shared" si="31"/>
        <v>19554.300000000007</v>
      </c>
      <c r="BC33" s="5">
        <f t="shared" si="23"/>
        <v>23369.439999999999</v>
      </c>
      <c r="BD33" s="5">
        <f t="shared" si="24"/>
        <v>3.9071283595316997</v>
      </c>
      <c r="BE33" s="5">
        <v>11956.02</v>
      </c>
      <c r="BF33" s="5">
        <f t="shared" si="25"/>
        <v>2.9900694647294435</v>
      </c>
      <c r="BG33" s="5">
        <v>1034.0899999999999</v>
      </c>
      <c r="BH33" s="5">
        <f t="shared" si="26"/>
        <v>2.2249758264721535</v>
      </c>
      <c r="BI33" s="5">
        <v>10379.330000000002</v>
      </c>
      <c r="BJ33" s="5">
        <f t="shared" si="27"/>
        <v>6.8379938455400398</v>
      </c>
    </row>
    <row r="34" spans="2:62" ht="18" customHeight="1" x14ac:dyDescent="0.3">
      <c r="B34" s="133"/>
      <c r="C34" s="36" t="s">
        <v>33</v>
      </c>
      <c r="D34" s="5">
        <v>69111.119999999981</v>
      </c>
      <c r="E34" s="5">
        <f t="shared" si="0"/>
        <v>8.4815724165620843</v>
      </c>
      <c r="F34" s="5">
        <v>5705.0700000000015</v>
      </c>
      <c r="G34" s="5">
        <f t="shared" si="1"/>
        <v>7.233892392447733</v>
      </c>
      <c r="H34" s="5">
        <v>46877.590000000011</v>
      </c>
      <c r="I34" s="5">
        <f t="shared" si="2"/>
        <v>15.649148745027643</v>
      </c>
      <c r="J34" s="43">
        <f t="shared" si="32"/>
        <v>121693.78</v>
      </c>
      <c r="K34" s="43">
        <f t="shared" si="4"/>
        <v>10.198446776781665</v>
      </c>
      <c r="L34" s="5">
        <v>13453.91</v>
      </c>
      <c r="M34" s="5">
        <f t="shared" si="5"/>
        <v>6.0036997924751541</v>
      </c>
      <c r="N34" s="5">
        <v>776.27</v>
      </c>
      <c r="O34" s="5">
        <f t="shared" si="6"/>
        <v>5.094577868083201</v>
      </c>
      <c r="P34" s="5">
        <v>8297.02</v>
      </c>
      <c r="Q34" s="5">
        <f t="shared" si="7"/>
        <v>11.191961986539461</v>
      </c>
      <c r="R34" s="5">
        <v>0</v>
      </c>
      <c r="S34" s="5">
        <f t="shared" si="8"/>
        <v>0</v>
      </c>
      <c r="T34" s="5">
        <v>0</v>
      </c>
      <c r="U34" s="5">
        <f t="shared" si="9"/>
        <v>0</v>
      </c>
      <c r="V34" s="5">
        <v>0</v>
      </c>
      <c r="W34" s="5">
        <f t="shared" si="10"/>
        <v>0</v>
      </c>
      <c r="X34" s="5">
        <v>0</v>
      </c>
      <c r="Y34" s="5">
        <f t="shared" si="11"/>
        <v>0</v>
      </c>
      <c r="Z34" s="5">
        <v>0</v>
      </c>
      <c r="AA34" s="5">
        <f t="shared" si="12"/>
        <v>0</v>
      </c>
      <c r="AB34" s="5">
        <v>0</v>
      </c>
      <c r="AC34" s="5">
        <f t="shared" si="13"/>
        <v>0</v>
      </c>
      <c r="AD34" s="5">
        <v>13774.310000000001</v>
      </c>
      <c r="AE34" s="5">
        <f t="shared" si="14"/>
        <v>26.428551556484624</v>
      </c>
      <c r="AF34" s="5">
        <v>482.81</v>
      </c>
      <c r="AG34" s="5">
        <f t="shared" si="15"/>
        <v>23.333848845414032</v>
      </c>
      <c r="AH34" s="5">
        <v>3765.88</v>
      </c>
      <c r="AI34" s="5">
        <f t="shared" si="16"/>
        <v>20.042033197604464</v>
      </c>
      <c r="AJ34" s="5">
        <v>6572.68</v>
      </c>
      <c r="AK34" s="5">
        <f t="shared" si="17"/>
        <v>13.262202657856244</v>
      </c>
      <c r="AL34" s="5">
        <v>492.67</v>
      </c>
      <c r="AM34" s="5">
        <f t="shared" si="18"/>
        <v>5.0580214098643079</v>
      </c>
      <c r="AN34" s="5">
        <v>5552.6900000000005</v>
      </c>
      <c r="AO34" s="5">
        <f t="shared" si="19"/>
        <v>12.377486028575689</v>
      </c>
      <c r="AP34" s="5">
        <v>2512.2699999999995</v>
      </c>
      <c r="AQ34" s="5">
        <f t="shared" si="28"/>
        <v>6.8633962128068893</v>
      </c>
      <c r="AR34" s="5">
        <v>57.03</v>
      </c>
      <c r="AS34" s="5">
        <f t="shared" si="29"/>
        <v>4.4760656458233576</v>
      </c>
      <c r="AT34" s="5">
        <v>49.290000000000006</v>
      </c>
      <c r="AU34" s="5">
        <f t="shared" si="30"/>
        <v>2.5239904550249377</v>
      </c>
      <c r="AV34" s="5">
        <v>1896.96</v>
      </c>
      <c r="AW34" s="5">
        <f t="shared" si="20"/>
        <v>12.138314434404689</v>
      </c>
      <c r="AX34" s="5">
        <v>355.04</v>
      </c>
      <c r="AY34" s="5">
        <f t="shared" si="21"/>
        <v>14.477187745931555</v>
      </c>
      <c r="AZ34" s="5">
        <v>1382.1100000000001</v>
      </c>
      <c r="BA34" s="5">
        <f t="shared" si="22"/>
        <v>36.731282356568052</v>
      </c>
      <c r="BB34" s="43">
        <f t="shared" si="31"/>
        <v>59420.939999999995</v>
      </c>
      <c r="BC34" s="5">
        <f t="shared" si="23"/>
        <v>62272.840000000004</v>
      </c>
      <c r="BD34" s="5">
        <f t="shared" si="24"/>
        <v>10.411373964997878</v>
      </c>
      <c r="BE34" s="5">
        <v>30900.99</v>
      </c>
      <c r="BF34" s="5">
        <f t="shared" si="25"/>
        <v>7.7279986675256387</v>
      </c>
      <c r="BG34" s="5">
        <v>3541.2500000000005</v>
      </c>
      <c r="BH34" s="5">
        <f t="shared" si="26"/>
        <v>7.6194486413121822</v>
      </c>
      <c r="BI34" s="5">
        <v>27830.600000000002</v>
      </c>
      <c r="BJ34" s="5">
        <f t="shared" si="27"/>
        <v>18.335043930358378</v>
      </c>
    </row>
    <row r="35" spans="2:62" ht="18" customHeight="1" x14ac:dyDescent="0.3">
      <c r="B35" s="133"/>
      <c r="C35" s="36" t="s">
        <v>36</v>
      </c>
      <c r="D35" s="5">
        <v>50969.880000000005</v>
      </c>
      <c r="E35" s="5">
        <f t="shared" si="0"/>
        <v>6.255212305682206</v>
      </c>
      <c r="F35" s="5">
        <v>8300.99</v>
      </c>
      <c r="G35" s="5">
        <f t="shared" si="1"/>
        <v>10.525456902506837</v>
      </c>
      <c r="H35" s="5">
        <v>49139.839999999989</v>
      </c>
      <c r="I35" s="5">
        <f t="shared" si="2"/>
        <v>16.404355801287114</v>
      </c>
      <c r="J35" s="43">
        <f t="shared" si="32"/>
        <v>108410.70999999999</v>
      </c>
      <c r="K35" s="43">
        <f t="shared" si="4"/>
        <v>9.0852700603770522</v>
      </c>
      <c r="L35" s="5">
        <v>14257.529999999999</v>
      </c>
      <c r="M35" s="5">
        <f t="shared" si="5"/>
        <v>6.3623087936672889</v>
      </c>
      <c r="N35" s="5">
        <v>1771.55</v>
      </c>
      <c r="O35" s="5">
        <f t="shared" si="6"/>
        <v>11.626495191367431</v>
      </c>
      <c r="P35" s="5">
        <v>14021.579999999998</v>
      </c>
      <c r="Q35" s="5">
        <f t="shared" si="7"/>
        <v>18.913898044264322</v>
      </c>
      <c r="R35" s="5">
        <v>0</v>
      </c>
      <c r="S35" s="5">
        <f t="shared" si="8"/>
        <v>0</v>
      </c>
      <c r="T35" s="5">
        <v>0</v>
      </c>
      <c r="U35" s="5">
        <f t="shared" si="9"/>
        <v>0</v>
      </c>
      <c r="V35" s="5">
        <v>0</v>
      </c>
      <c r="W35" s="5">
        <f t="shared" si="10"/>
        <v>0</v>
      </c>
      <c r="X35" s="5">
        <v>0</v>
      </c>
      <c r="Y35" s="5">
        <f t="shared" si="11"/>
        <v>0</v>
      </c>
      <c r="Z35" s="5">
        <v>0</v>
      </c>
      <c r="AA35" s="5">
        <f t="shared" si="12"/>
        <v>0</v>
      </c>
      <c r="AB35" s="5">
        <v>0</v>
      </c>
      <c r="AC35" s="5">
        <f t="shared" si="13"/>
        <v>0</v>
      </c>
      <c r="AD35" s="5">
        <v>8673.5200000000023</v>
      </c>
      <c r="AE35" s="5">
        <f t="shared" si="14"/>
        <v>16.641746156155957</v>
      </c>
      <c r="AF35" s="5">
        <v>603.16000000000008</v>
      </c>
      <c r="AG35" s="5">
        <f t="shared" si="15"/>
        <v>29.150274993475549</v>
      </c>
      <c r="AH35" s="5">
        <v>2941.8</v>
      </c>
      <c r="AI35" s="5">
        <f t="shared" si="16"/>
        <v>15.656275096581096</v>
      </c>
      <c r="AJ35" s="5">
        <v>308.3</v>
      </c>
      <c r="AK35" s="5">
        <f t="shared" si="17"/>
        <v>0.62208065498656262</v>
      </c>
      <c r="AL35" s="5">
        <v>128.08000000000001</v>
      </c>
      <c r="AM35" s="5">
        <f t="shared" si="18"/>
        <v>1.3149397815483399</v>
      </c>
      <c r="AN35" s="5">
        <v>611.53</v>
      </c>
      <c r="AO35" s="5">
        <f t="shared" si="19"/>
        <v>1.363159843437125</v>
      </c>
      <c r="AP35" s="5">
        <v>881.56999999999994</v>
      </c>
      <c r="AQ35" s="5">
        <f t="shared" si="28"/>
        <v>2.4084052268761598</v>
      </c>
      <c r="AR35" s="5">
        <v>195.95</v>
      </c>
      <c r="AS35" s="5">
        <f t="shared" si="29"/>
        <v>15.379362849361511</v>
      </c>
      <c r="AT35" s="5">
        <v>183.29</v>
      </c>
      <c r="AU35" s="5">
        <f t="shared" si="30"/>
        <v>9.3857214546869709</v>
      </c>
      <c r="AV35" s="5">
        <v>0</v>
      </c>
      <c r="AW35" s="5">
        <f t="shared" si="20"/>
        <v>0</v>
      </c>
      <c r="AX35" s="5">
        <v>0</v>
      </c>
      <c r="AY35" s="5">
        <f t="shared" si="21"/>
        <v>0</v>
      </c>
      <c r="AZ35" s="5">
        <v>0</v>
      </c>
      <c r="BA35" s="5">
        <f t="shared" si="22"/>
        <v>0</v>
      </c>
      <c r="BB35" s="43">
        <f t="shared" si="31"/>
        <v>44577.860000000008</v>
      </c>
      <c r="BC35" s="5">
        <f t="shared" si="23"/>
        <v>63832.849999999984</v>
      </c>
      <c r="BD35" s="5">
        <f t="shared" si="24"/>
        <v>10.672191481898281</v>
      </c>
      <c r="BE35" s="5">
        <v>26848.959999999999</v>
      </c>
      <c r="BF35" s="5">
        <f t="shared" si="25"/>
        <v>6.714630408425398</v>
      </c>
      <c r="BG35" s="5">
        <v>5602.25</v>
      </c>
      <c r="BH35" s="5">
        <f t="shared" si="26"/>
        <v>12.053951613354371</v>
      </c>
      <c r="BI35" s="5">
        <v>31381.64</v>
      </c>
      <c r="BJ35" s="5">
        <f t="shared" si="27"/>
        <v>20.674500298473319</v>
      </c>
    </row>
    <row r="36" spans="2:62" ht="18" customHeight="1" x14ac:dyDescent="0.3">
      <c r="B36" s="134"/>
      <c r="C36" s="36" t="s">
        <v>37</v>
      </c>
      <c r="D36" s="5">
        <v>68490.829999999973</v>
      </c>
      <c r="E36" s="5">
        <f t="shared" si="0"/>
        <v>8.4054481321593801</v>
      </c>
      <c r="F36" s="5">
        <v>4050.8500000000004</v>
      </c>
      <c r="G36" s="5">
        <f t="shared" si="1"/>
        <v>5.136380973055001</v>
      </c>
      <c r="H36" s="5">
        <v>59111.19999999999</v>
      </c>
      <c r="I36" s="5">
        <f t="shared" si="2"/>
        <v>19.733095521699763</v>
      </c>
      <c r="J36" s="43">
        <f t="shared" si="32"/>
        <v>131652.87999999998</v>
      </c>
      <c r="K36" s="43">
        <f t="shared" si="4"/>
        <v>11.03306093121623</v>
      </c>
      <c r="L36" s="5">
        <v>15538.179999999998</v>
      </c>
      <c r="M36" s="5">
        <f t="shared" si="5"/>
        <v>6.93378861917774</v>
      </c>
      <c r="N36" s="5">
        <v>405.87</v>
      </c>
      <c r="O36" s="5">
        <f t="shared" si="6"/>
        <v>2.6636818623918601</v>
      </c>
      <c r="P36" s="5">
        <v>15429.39</v>
      </c>
      <c r="Q36" s="5">
        <f t="shared" si="7"/>
        <v>20.812911907587555</v>
      </c>
      <c r="R36" s="5">
        <v>2179.69</v>
      </c>
      <c r="S36" s="5">
        <f t="shared" si="8"/>
        <v>27.131697067617328</v>
      </c>
      <c r="T36" s="5">
        <v>50.470000000000006</v>
      </c>
      <c r="U36" s="5">
        <f t="shared" si="9"/>
        <v>49.25824712082764</v>
      </c>
      <c r="V36" s="5">
        <v>2012.5399999999997</v>
      </c>
      <c r="W36" s="5">
        <f t="shared" si="10"/>
        <v>74.692329389409309</v>
      </c>
      <c r="X36" s="5">
        <v>0</v>
      </c>
      <c r="Y36" s="5">
        <f t="shared" si="11"/>
        <v>0</v>
      </c>
      <c r="Z36" s="5">
        <v>0</v>
      </c>
      <c r="AA36" s="5">
        <f t="shared" si="12"/>
        <v>0</v>
      </c>
      <c r="AB36" s="5">
        <v>0</v>
      </c>
      <c r="AC36" s="5">
        <f t="shared" si="13"/>
        <v>0</v>
      </c>
      <c r="AD36" s="5">
        <v>8339.59</v>
      </c>
      <c r="AE36" s="5">
        <f t="shared" si="14"/>
        <v>16.001039926859757</v>
      </c>
      <c r="AF36" s="5">
        <v>270.87</v>
      </c>
      <c r="AG36" s="5">
        <f t="shared" si="15"/>
        <v>13.090945996887593</v>
      </c>
      <c r="AH36" s="5">
        <v>2814.53</v>
      </c>
      <c r="AI36" s="5">
        <f t="shared" si="16"/>
        <v>14.978943486158267</v>
      </c>
      <c r="AJ36" s="5">
        <v>4497.6900000000005</v>
      </c>
      <c r="AK36" s="5">
        <f t="shared" si="17"/>
        <v>9.0753355210071778</v>
      </c>
      <c r="AL36" s="5">
        <v>363.18</v>
      </c>
      <c r="AM36" s="5">
        <f t="shared" si="18"/>
        <v>3.7286057921824329</v>
      </c>
      <c r="AN36" s="5">
        <v>6749.27</v>
      </c>
      <c r="AO36" s="5">
        <f t="shared" si="19"/>
        <v>15.044779220177073</v>
      </c>
      <c r="AP36" s="5">
        <v>1690.4600000000003</v>
      </c>
      <c r="AQ36" s="5">
        <f t="shared" si="28"/>
        <v>4.6182523223624603</v>
      </c>
      <c r="AR36" s="5">
        <v>33.200000000000003</v>
      </c>
      <c r="AS36" s="5">
        <f t="shared" si="29"/>
        <v>2.605740477666763</v>
      </c>
      <c r="AT36" s="5">
        <v>66.95</v>
      </c>
      <c r="AU36" s="5">
        <f t="shared" si="30"/>
        <v>3.4283051524430834</v>
      </c>
      <c r="AV36" s="5">
        <v>667.23</v>
      </c>
      <c r="AW36" s="5">
        <f t="shared" si="20"/>
        <v>4.2694877804844804</v>
      </c>
      <c r="AX36" s="5">
        <v>15.719999999999999</v>
      </c>
      <c r="AY36" s="5">
        <f t="shared" si="21"/>
        <v>0.64100211628561288</v>
      </c>
      <c r="AZ36" s="5">
        <v>437.79</v>
      </c>
      <c r="BA36" s="5">
        <f t="shared" si="22"/>
        <v>11.634810617738044</v>
      </c>
      <c r="BB36" s="43">
        <f t="shared" si="31"/>
        <v>61562.62</v>
      </c>
      <c r="BC36" s="5">
        <f t="shared" si="23"/>
        <v>70090.25999999998</v>
      </c>
      <c r="BD36" s="5">
        <f t="shared" si="24"/>
        <v>11.718365633620241</v>
      </c>
      <c r="BE36" s="5">
        <v>35577.99</v>
      </c>
      <c r="BF36" s="5">
        <f t="shared" si="25"/>
        <v>8.8976650687644785</v>
      </c>
      <c r="BG36" s="5">
        <v>2911.54</v>
      </c>
      <c r="BH36" s="5">
        <f t="shared" si="26"/>
        <v>6.2645476871517305</v>
      </c>
      <c r="BI36" s="5">
        <v>31600.73</v>
      </c>
      <c r="BJ36" s="5">
        <f t="shared" si="27"/>
        <v>20.818838716427017</v>
      </c>
    </row>
    <row r="37" spans="2:62" ht="18" customHeight="1" x14ac:dyDescent="0.3">
      <c r="B37" s="126" t="s">
        <v>54</v>
      </c>
      <c r="C37" s="127"/>
      <c r="D37" s="41">
        <f t="shared" ref="D37:AI37" si="33">SUM(D5:D36)</f>
        <v>814838.53000000014</v>
      </c>
      <c r="E37" s="41">
        <f t="shared" si="33"/>
        <v>99.999999999999986</v>
      </c>
      <c r="F37" s="41">
        <f t="shared" si="33"/>
        <v>78865.840000000011</v>
      </c>
      <c r="G37" s="41">
        <f t="shared" si="33"/>
        <v>99.999999999999972</v>
      </c>
      <c r="H37" s="41">
        <f t="shared" si="33"/>
        <v>299553.61000000004</v>
      </c>
      <c r="I37" s="41">
        <f t="shared" si="33"/>
        <v>99.999999999999986</v>
      </c>
      <c r="J37" s="45">
        <f t="shared" si="33"/>
        <v>1193257.98</v>
      </c>
      <c r="K37" s="45">
        <f t="shared" si="33"/>
        <v>100</v>
      </c>
      <c r="L37" s="41">
        <f t="shared" si="33"/>
        <v>224093.65000000002</v>
      </c>
      <c r="M37" s="41">
        <f t="shared" si="33"/>
        <v>100</v>
      </c>
      <c r="N37" s="41">
        <f t="shared" si="33"/>
        <v>15237.18</v>
      </c>
      <c r="O37" s="41">
        <f t="shared" si="33"/>
        <v>100</v>
      </c>
      <c r="P37" s="41">
        <f t="shared" si="33"/>
        <v>74133.740000000005</v>
      </c>
      <c r="Q37" s="41">
        <f t="shared" si="33"/>
        <v>100</v>
      </c>
      <c r="R37" s="41">
        <f t="shared" si="33"/>
        <v>8033.74</v>
      </c>
      <c r="S37" s="41">
        <f t="shared" si="33"/>
        <v>100</v>
      </c>
      <c r="T37" s="41">
        <f t="shared" si="33"/>
        <v>102.46000000000001</v>
      </c>
      <c r="U37" s="41">
        <f t="shared" si="33"/>
        <v>100</v>
      </c>
      <c r="V37" s="41">
        <f t="shared" si="33"/>
        <v>2694.4399999999996</v>
      </c>
      <c r="W37" s="41">
        <f t="shared" si="33"/>
        <v>100</v>
      </c>
      <c r="X37" s="41">
        <f t="shared" si="33"/>
        <v>28941.010000000009</v>
      </c>
      <c r="Y37" s="41">
        <f t="shared" si="33"/>
        <v>99.999999999999943</v>
      </c>
      <c r="Z37" s="41">
        <f t="shared" si="33"/>
        <v>1513.7099999999998</v>
      </c>
      <c r="AA37" s="41">
        <f t="shared" si="33"/>
        <v>100.00000000000003</v>
      </c>
      <c r="AB37" s="41">
        <f t="shared" si="33"/>
        <v>1571.81</v>
      </c>
      <c r="AC37" s="41">
        <f t="shared" si="33"/>
        <v>100.00000000000001</v>
      </c>
      <c r="AD37" s="41">
        <f t="shared" si="33"/>
        <v>52119.05</v>
      </c>
      <c r="AE37" s="41">
        <f t="shared" si="33"/>
        <v>100.00000000000001</v>
      </c>
      <c r="AF37" s="41">
        <f t="shared" si="33"/>
        <v>2069.1400000000003</v>
      </c>
      <c r="AG37" s="41">
        <f t="shared" si="33"/>
        <v>100</v>
      </c>
      <c r="AH37" s="41">
        <f t="shared" si="33"/>
        <v>18789.909999999996</v>
      </c>
      <c r="AI37" s="41">
        <f t="shared" si="33"/>
        <v>100.00000000000003</v>
      </c>
      <c r="AJ37" s="41">
        <f t="shared" ref="AJ37:BJ37" si="34">SUM(AJ5:AJ36)</f>
        <v>49559.490000000005</v>
      </c>
      <c r="AK37" s="41">
        <f t="shared" si="34"/>
        <v>100</v>
      </c>
      <c r="AL37" s="41">
        <f t="shared" ref="AL37" si="35">SUM(AL5:AL36)</f>
        <v>9740.369999999999</v>
      </c>
      <c r="AM37" s="41">
        <f t="shared" ref="AM37" si="36">SUM(AM5:AM36)</f>
        <v>100.00000000000001</v>
      </c>
      <c r="AN37" s="41">
        <f t="shared" ref="AN37" si="37">SUM(AN5:AN36)</f>
        <v>44861.210000000006</v>
      </c>
      <c r="AO37" s="41">
        <f t="shared" ref="AO37" si="38">SUM(AO5:AO36)</f>
        <v>100</v>
      </c>
      <c r="AP37" s="41">
        <f t="shared" ref="AP37" si="39">SUM(AP5:AP36)</f>
        <v>36603.89</v>
      </c>
      <c r="AQ37" s="41">
        <f t="shared" ref="AQ37" si="40">SUM(AQ5:AQ36)</f>
        <v>99.999999999999986</v>
      </c>
      <c r="AR37" s="41">
        <f t="shared" ref="AR37" si="41">SUM(AR5:AR36)</f>
        <v>1274.1100000000004</v>
      </c>
      <c r="AS37" s="41">
        <f t="shared" ref="AS37" si="42">SUM(AS5:AS36)</f>
        <v>99.999999999999972</v>
      </c>
      <c r="AT37" s="41">
        <f t="shared" ref="AT37" si="43">SUM(AT5:AT36)</f>
        <v>1952.8600000000001</v>
      </c>
      <c r="AU37" s="41">
        <f t="shared" ref="AU37" si="44">SUM(AU5:AU36)</f>
        <v>100.00000000000001</v>
      </c>
      <c r="AV37" s="41">
        <f t="shared" ref="AV37" si="45">SUM(AV5:AV36)</f>
        <v>15627.869999999999</v>
      </c>
      <c r="AW37" s="41">
        <f t="shared" ref="AW37" si="46">SUM(AW5:AW36)</f>
        <v>100.00000000000001</v>
      </c>
      <c r="AX37" s="41">
        <f t="shared" ref="AX37" si="47">SUM(AX5:AX36)</f>
        <v>2452.41</v>
      </c>
      <c r="AY37" s="41">
        <f t="shared" ref="AY37" si="48">SUM(AY5:AY36)</f>
        <v>100.00000000000001</v>
      </c>
      <c r="AZ37" s="41">
        <f t="shared" ref="AZ37" si="49">SUM(AZ5:AZ36)</f>
        <v>3762.76</v>
      </c>
      <c r="BA37" s="41">
        <f t="shared" ref="BA37" si="50">SUM(BA5:BA36)</f>
        <v>99.999999999999986</v>
      </c>
      <c r="BB37" s="45">
        <f t="shared" ref="BB37" si="51">SUM(BB5:BB36)</f>
        <v>595134.81000000006</v>
      </c>
      <c r="BC37" s="41">
        <f t="shared" si="34"/>
        <v>598123.17000000004</v>
      </c>
      <c r="BD37" s="41">
        <f t="shared" si="34"/>
        <v>99.999999999999986</v>
      </c>
      <c r="BE37" s="41">
        <f t="shared" si="34"/>
        <v>399857.60000000003</v>
      </c>
      <c r="BF37" s="41">
        <f t="shared" si="34"/>
        <v>100</v>
      </c>
      <c r="BG37" s="41">
        <f t="shared" si="34"/>
        <v>46476.460000000006</v>
      </c>
      <c r="BH37" s="41">
        <f t="shared" si="34"/>
        <v>99.999999999999986</v>
      </c>
      <c r="BI37" s="41">
        <f t="shared" si="34"/>
        <v>151789.11000000002</v>
      </c>
      <c r="BJ37" s="41">
        <f t="shared" si="34"/>
        <v>100</v>
      </c>
    </row>
    <row r="38" spans="2:62" x14ac:dyDescent="0.3">
      <c r="Q38" s="76">
        <f>+P37+N37+L37</f>
        <v>313464.57000000007</v>
      </c>
      <c r="W38" s="76">
        <f>+V37+T37+R37</f>
        <v>10830.64</v>
      </c>
      <c r="AC38" s="76">
        <f>+AB37+Z37+X37</f>
        <v>32026.53000000001</v>
      </c>
      <c r="AI38" s="76">
        <f>+AH37+AF37+AD37</f>
        <v>72978.100000000006</v>
      </c>
      <c r="AO38" s="76">
        <f>+AN37+AL37+AJ37</f>
        <v>104161.07</v>
      </c>
      <c r="AU38" s="76">
        <f>+AT37+AR37+AP37</f>
        <v>39830.86</v>
      </c>
      <c r="BA38" s="76">
        <f>+AZ37+AX37+AV37</f>
        <v>21843.040000000001</v>
      </c>
      <c r="BJ38" s="76">
        <f>+BI37+BG37+BE37</f>
        <v>598123.17000000004</v>
      </c>
    </row>
    <row r="39" spans="2:62" x14ac:dyDescent="0.3">
      <c r="BC39" s="38">
        <f>BB37+BC37</f>
        <v>1193257.98</v>
      </c>
      <c r="BJ39" s="38">
        <f>+Q38+W38+AC38+AI38+AO38+AU38+BA38+BJ38</f>
        <v>1193257.9800000002</v>
      </c>
    </row>
  </sheetData>
  <mergeCells count="50">
    <mergeCell ref="B37:C37"/>
    <mergeCell ref="L3:M3"/>
    <mergeCell ref="N3:O3"/>
    <mergeCell ref="P3:Q3"/>
    <mergeCell ref="L2:Q2"/>
    <mergeCell ref="D2:I2"/>
    <mergeCell ref="H3:I3"/>
    <mergeCell ref="B11:B14"/>
    <mergeCell ref="B32:B36"/>
    <mergeCell ref="D3:E3"/>
    <mergeCell ref="F3:G3"/>
    <mergeCell ref="B6:B7"/>
    <mergeCell ref="B8:B10"/>
    <mergeCell ref="B15:B24"/>
    <mergeCell ref="J2:K3"/>
    <mergeCell ref="B25:B27"/>
    <mergeCell ref="B28:B31"/>
    <mergeCell ref="R2:W2"/>
    <mergeCell ref="R3:S3"/>
    <mergeCell ref="T3:U3"/>
    <mergeCell ref="V3:W3"/>
    <mergeCell ref="C2:C4"/>
    <mergeCell ref="B2:B4"/>
    <mergeCell ref="AJ2:AO2"/>
    <mergeCell ref="AV2:BA2"/>
    <mergeCell ref="AJ3:AK3"/>
    <mergeCell ref="AL3:AM3"/>
    <mergeCell ref="AN3:AO3"/>
    <mergeCell ref="AV3:AW3"/>
    <mergeCell ref="AP2:AU2"/>
    <mergeCell ref="AP3:AQ3"/>
    <mergeCell ref="AR3:AS3"/>
    <mergeCell ref="AT3:AU3"/>
    <mergeCell ref="X2:AC2"/>
    <mergeCell ref="AD2:AI2"/>
    <mergeCell ref="X3:Y3"/>
    <mergeCell ref="Z3:AA3"/>
    <mergeCell ref="AB3:AC3"/>
    <mergeCell ref="AD3:AE3"/>
    <mergeCell ref="AF3:AG3"/>
    <mergeCell ref="AH3:AI3"/>
    <mergeCell ref="BE2:BJ2"/>
    <mergeCell ref="BC2:BD2"/>
    <mergeCell ref="AX3:AY3"/>
    <mergeCell ref="AZ3:BA3"/>
    <mergeCell ref="BE3:BF3"/>
    <mergeCell ref="BG3:BH3"/>
    <mergeCell ref="BI3:BJ3"/>
    <mergeCell ref="BB2:BB3"/>
    <mergeCell ref="BC3:B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O30"/>
  <sheetViews>
    <sheetView topLeftCell="A10" workbookViewId="0">
      <selection activeCell="I6" sqref="I6"/>
    </sheetView>
  </sheetViews>
  <sheetFormatPr baseColWidth="10" defaultRowHeight="15" x14ac:dyDescent="0.25"/>
  <cols>
    <col min="2" max="2" width="4.42578125" customWidth="1"/>
    <col min="3" max="3" width="7.85546875" customWidth="1"/>
    <col min="4" max="4" width="3.140625" customWidth="1"/>
    <col min="5" max="5" width="9.140625" customWidth="1"/>
    <col min="6" max="6" width="7.42578125" customWidth="1"/>
    <col min="7" max="7" width="15.85546875" customWidth="1"/>
    <col min="10" max="10" width="4.42578125" customWidth="1"/>
    <col min="11" max="11" width="7.85546875" customWidth="1"/>
    <col min="12" max="12" width="3.140625" customWidth="1"/>
    <col min="13" max="13" width="9.140625" customWidth="1"/>
    <col min="14" max="14" width="7.42578125" customWidth="1"/>
    <col min="15" max="15" width="15.85546875" customWidth="1"/>
  </cols>
  <sheetData>
    <row r="3" spans="2:15" ht="36.950000000000003" customHeight="1" x14ac:dyDescent="0.3">
      <c r="B3" s="146" t="s">
        <v>106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5" spans="2:15" ht="18.75" x14ac:dyDescent="0.3">
      <c r="C5" s="66" t="s">
        <v>48</v>
      </c>
      <c r="D5" s="145" t="s">
        <v>93</v>
      </c>
      <c r="E5" s="145"/>
      <c r="F5" s="145"/>
      <c r="G5" s="145"/>
      <c r="H5" s="145"/>
    </row>
    <row r="6" spans="2:15" ht="18.75" x14ac:dyDescent="0.3">
      <c r="C6" s="66" t="s">
        <v>97</v>
      </c>
      <c r="D6" s="145" t="s">
        <v>94</v>
      </c>
      <c r="E6" s="145"/>
      <c r="F6" s="145"/>
      <c r="G6" s="145"/>
    </row>
    <row r="7" spans="2:15" ht="18.75" x14ac:dyDescent="0.3">
      <c r="C7" s="66" t="s">
        <v>90</v>
      </c>
      <c r="D7" s="145" t="s">
        <v>95</v>
      </c>
      <c r="E7" s="145"/>
      <c r="F7" s="145"/>
      <c r="G7" s="145"/>
    </row>
    <row r="8" spans="2:15" ht="18.75" x14ac:dyDescent="0.3">
      <c r="C8" s="66" t="s">
        <v>96</v>
      </c>
      <c r="D8" s="145" t="s">
        <v>98</v>
      </c>
      <c r="E8" s="145"/>
      <c r="F8" s="145"/>
      <c r="G8" s="145"/>
    </row>
    <row r="9" spans="2:15" ht="18.75" x14ac:dyDescent="0.3">
      <c r="C9" s="66" t="s">
        <v>91</v>
      </c>
      <c r="D9" s="145" t="s">
        <v>99</v>
      </c>
      <c r="E9" s="145"/>
      <c r="F9" s="145"/>
      <c r="G9" s="145"/>
    </row>
    <row r="10" spans="2:15" ht="18.75" x14ac:dyDescent="0.3">
      <c r="C10" s="66" t="s">
        <v>50</v>
      </c>
      <c r="D10" s="145" t="s">
        <v>100</v>
      </c>
      <c r="E10" s="145"/>
      <c r="F10" s="145"/>
      <c r="G10" s="145"/>
    </row>
    <row r="11" spans="2:15" ht="18.75" x14ac:dyDescent="0.3">
      <c r="C11" s="66" t="s">
        <v>92</v>
      </c>
      <c r="D11" s="145" t="s">
        <v>101</v>
      </c>
      <c r="E11" s="145"/>
      <c r="F11" s="145"/>
      <c r="G11" s="145"/>
    </row>
    <row r="12" spans="2:15" ht="15.75" thickBot="1" x14ac:dyDescent="0.3"/>
    <row r="13" spans="2:15" ht="28.5" customHeight="1" x14ac:dyDescent="0.25">
      <c r="B13" s="141" t="s">
        <v>102</v>
      </c>
      <c r="C13" s="142"/>
      <c r="D13" s="142"/>
      <c r="E13" s="142"/>
      <c r="F13" s="143" t="s">
        <v>103</v>
      </c>
      <c r="G13" s="144"/>
      <c r="J13" s="141" t="s">
        <v>102</v>
      </c>
      <c r="K13" s="142"/>
      <c r="L13" s="142"/>
      <c r="M13" s="142"/>
      <c r="N13" s="143" t="s">
        <v>103</v>
      </c>
      <c r="O13" s="144"/>
    </row>
    <row r="14" spans="2:15" x14ac:dyDescent="0.25">
      <c r="B14" s="60">
        <v>1</v>
      </c>
      <c r="C14" s="50" t="s">
        <v>48</v>
      </c>
      <c r="D14" s="51" t="s">
        <v>105</v>
      </c>
      <c r="E14" s="52" t="s">
        <v>97</v>
      </c>
      <c r="F14" s="53" t="s">
        <v>104</v>
      </c>
      <c r="G14" s="54" t="s">
        <v>97</v>
      </c>
      <c r="J14" s="60">
        <v>1</v>
      </c>
      <c r="K14" s="50" t="s">
        <v>97</v>
      </c>
      <c r="L14" s="51" t="s">
        <v>105</v>
      </c>
      <c r="M14" s="52" t="s">
        <v>90</v>
      </c>
      <c r="N14" s="53" t="s">
        <v>104</v>
      </c>
      <c r="O14" s="54" t="s">
        <v>97</v>
      </c>
    </row>
    <row r="15" spans="2:15" x14ac:dyDescent="0.25">
      <c r="B15" s="60">
        <v>2</v>
      </c>
      <c r="C15" s="50" t="s">
        <v>48</v>
      </c>
      <c r="D15" s="51" t="s">
        <v>105</v>
      </c>
      <c r="E15" s="52" t="s">
        <v>90</v>
      </c>
      <c r="F15" s="53" t="s">
        <v>104</v>
      </c>
      <c r="G15" s="54" t="s">
        <v>90</v>
      </c>
      <c r="J15" s="60">
        <v>2</v>
      </c>
      <c r="K15" s="50" t="s">
        <v>97</v>
      </c>
      <c r="L15" s="51" t="s">
        <v>105</v>
      </c>
      <c r="M15" s="52" t="s">
        <v>96</v>
      </c>
      <c r="N15" s="53" t="s">
        <v>104</v>
      </c>
      <c r="O15" s="54" t="s">
        <v>96</v>
      </c>
    </row>
    <row r="16" spans="2:15" x14ac:dyDescent="0.25">
      <c r="B16" s="60">
        <v>3</v>
      </c>
      <c r="C16" s="50" t="s">
        <v>48</v>
      </c>
      <c r="D16" s="51" t="s">
        <v>105</v>
      </c>
      <c r="E16" s="52" t="s">
        <v>96</v>
      </c>
      <c r="F16" s="53" t="s">
        <v>104</v>
      </c>
      <c r="G16" s="54" t="s">
        <v>96</v>
      </c>
      <c r="J16" s="60">
        <v>3</v>
      </c>
      <c r="K16" s="50" t="s">
        <v>97</v>
      </c>
      <c r="L16" s="51" t="s">
        <v>105</v>
      </c>
      <c r="M16" s="52" t="s">
        <v>91</v>
      </c>
      <c r="N16" s="53" t="s">
        <v>104</v>
      </c>
      <c r="O16" s="54" t="s">
        <v>97</v>
      </c>
    </row>
    <row r="17" spans="2:15" x14ac:dyDescent="0.25">
      <c r="B17" s="60">
        <v>4</v>
      </c>
      <c r="C17" s="50" t="s">
        <v>48</v>
      </c>
      <c r="D17" s="51" t="s">
        <v>105</v>
      </c>
      <c r="E17" s="52" t="s">
        <v>91</v>
      </c>
      <c r="F17" s="53" t="s">
        <v>104</v>
      </c>
      <c r="G17" s="54" t="s">
        <v>91</v>
      </c>
      <c r="J17" s="60">
        <v>4</v>
      </c>
      <c r="K17" s="50" t="s">
        <v>97</v>
      </c>
      <c r="L17" s="51" t="s">
        <v>105</v>
      </c>
      <c r="M17" s="52" t="s">
        <v>50</v>
      </c>
      <c r="N17" s="53" t="s">
        <v>104</v>
      </c>
      <c r="O17" s="54" t="s">
        <v>97</v>
      </c>
    </row>
    <row r="18" spans="2:15" ht="15.75" thickBot="1" x14ac:dyDescent="0.3">
      <c r="B18" s="60">
        <v>5</v>
      </c>
      <c r="C18" s="50" t="s">
        <v>48</v>
      </c>
      <c r="D18" s="51" t="s">
        <v>105</v>
      </c>
      <c r="E18" s="52" t="s">
        <v>50</v>
      </c>
      <c r="F18" s="53" t="s">
        <v>104</v>
      </c>
      <c r="G18" s="54" t="s">
        <v>50</v>
      </c>
      <c r="J18" s="61">
        <v>5</v>
      </c>
      <c r="K18" s="55" t="s">
        <v>97</v>
      </c>
      <c r="L18" s="56" t="s">
        <v>105</v>
      </c>
      <c r="M18" s="57" t="s">
        <v>92</v>
      </c>
      <c r="N18" s="58" t="s">
        <v>104</v>
      </c>
      <c r="O18" s="59" t="s">
        <v>97</v>
      </c>
    </row>
    <row r="19" spans="2:15" ht="15.75" thickBot="1" x14ac:dyDescent="0.3">
      <c r="B19" s="61">
        <v>6</v>
      </c>
      <c r="C19" s="55" t="s">
        <v>48</v>
      </c>
      <c r="D19" s="56" t="s">
        <v>105</v>
      </c>
      <c r="E19" s="57" t="s">
        <v>92</v>
      </c>
      <c r="F19" s="58" t="s">
        <v>104</v>
      </c>
      <c r="G19" s="59" t="s">
        <v>92</v>
      </c>
      <c r="K19" s="49"/>
      <c r="L19" s="48"/>
      <c r="M19" s="49"/>
      <c r="N19" s="47"/>
      <c r="O19" s="46"/>
    </row>
    <row r="20" spans="2:15" x14ac:dyDescent="0.25">
      <c r="C20" s="46"/>
      <c r="D20" s="46"/>
    </row>
    <row r="21" spans="2:15" ht="15.75" thickBot="1" x14ac:dyDescent="0.3"/>
    <row r="22" spans="2:15" ht="28.5" customHeight="1" x14ac:dyDescent="0.25">
      <c r="B22" s="141" t="s">
        <v>102</v>
      </c>
      <c r="C22" s="142"/>
      <c r="D22" s="142"/>
      <c r="E22" s="142"/>
      <c r="F22" s="143" t="s">
        <v>103</v>
      </c>
      <c r="G22" s="144"/>
      <c r="J22" s="141" t="s">
        <v>102</v>
      </c>
      <c r="K22" s="142"/>
      <c r="L22" s="142"/>
      <c r="M22" s="142"/>
      <c r="N22" s="143" t="s">
        <v>103</v>
      </c>
      <c r="O22" s="144"/>
    </row>
    <row r="23" spans="2:15" x14ac:dyDescent="0.25">
      <c r="B23" s="60">
        <v>1</v>
      </c>
      <c r="C23" s="52" t="s">
        <v>90</v>
      </c>
      <c r="D23" s="51" t="s">
        <v>105</v>
      </c>
      <c r="E23" s="52" t="s">
        <v>96</v>
      </c>
      <c r="F23" s="53" t="s">
        <v>104</v>
      </c>
      <c r="G23" s="54" t="s">
        <v>96</v>
      </c>
      <c r="J23" s="60">
        <v>1</v>
      </c>
      <c r="K23" s="52" t="s">
        <v>96</v>
      </c>
      <c r="L23" s="51" t="s">
        <v>105</v>
      </c>
      <c r="M23" s="52" t="s">
        <v>91</v>
      </c>
      <c r="N23" s="53" t="s">
        <v>104</v>
      </c>
      <c r="O23" s="54" t="s">
        <v>96</v>
      </c>
    </row>
    <row r="24" spans="2:15" x14ac:dyDescent="0.25">
      <c r="B24" s="60">
        <v>2</v>
      </c>
      <c r="C24" s="52" t="s">
        <v>90</v>
      </c>
      <c r="D24" s="51" t="s">
        <v>105</v>
      </c>
      <c r="E24" s="52" t="s">
        <v>91</v>
      </c>
      <c r="F24" s="53" t="s">
        <v>104</v>
      </c>
      <c r="G24" s="63" t="s">
        <v>91</v>
      </c>
      <c r="J24" s="60">
        <v>2</v>
      </c>
      <c r="K24" s="52" t="s">
        <v>96</v>
      </c>
      <c r="L24" s="51" t="s">
        <v>105</v>
      </c>
      <c r="M24" s="52" t="s">
        <v>50</v>
      </c>
      <c r="N24" s="53" t="s">
        <v>104</v>
      </c>
      <c r="O24" s="54" t="s">
        <v>96</v>
      </c>
    </row>
    <row r="25" spans="2:15" ht="15.75" thickBot="1" x14ac:dyDescent="0.3">
      <c r="B25" s="60">
        <v>3</v>
      </c>
      <c r="C25" s="52" t="s">
        <v>90</v>
      </c>
      <c r="D25" s="51" t="s">
        <v>105</v>
      </c>
      <c r="E25" s="52" t="s">
        <v>50</v>
      </c>
      <c r="F25" s="53" t="s">
        <v>104</v>
      </c>
      <c r="G25" s="63" t="s">
        <v>50</v>
      </c>
      <c r="J25" s="61">
        <v>3</v>
      </c>
      <c r="K25" s="57" t="s">
        <v>96</v>
      </c>
      <c r="L25" s="56" t="s">
        <v>105</v>
      </c>
      <c r="M25" s="57" t="s">
        <v>92</v>
      </c>
      <c r="N25" s="58" t="s">
        <v>104</v>
      </c>
      <c r="O25" s="59" t="s">
        <v>96</v>
      </c>
    </row>
    <row r="26" spans="2:15" ht="15.75" thickBot="1" x14ac:dyDescent="0.3">
      <c r="B26" s="61">
        <v>4</v>
      </c>
      <c r="C26" s="57" t="s">
        <v>90</v>
      </c>
      <c r="D26" s="56" t="s">
        <v>105</v>
      </c>
      <c r="E26" s="57" t="s">
        <v>92</v>
      </c>
      <c r="F26" s="58" t="s">
        <v>104</v>
      </c>
      <c r="G26" s="64" t="s">
        <v>92</v>
      </c>
    </row>
    <row r="27" spans="2:15" ht="15.75" thickBot="1" x14ac:dyDescent="0.3"/>
    <row r="28" spans="2:15" ht="28.5" customHeight="1" x14ac:dyDescent="0.25">
      <c r="B28" s="141" t="s">
        <v>102</v>
      </c>
      <c r="C28" s="142"/>
      <c r="D28" s="142"/>
      <c r="E28" s="142"/>
      <c r="F28" s="143" t="s">
        <v>103</v>
      </c>
      <c r="G28" s="144"/>
      <c r="J28" s="141" t="s">
        <v>102</v>
      </c>
      <c r="K28" s="142"/>
      <c r="L28" s="142"/>
      <c r="M28" s="142"/>
      <c r="N28" s="143" t="s">
        <v>103</v>
      </c>
      <c r="O28" s="144"/>
    </row>
    <row r="29" spans="2:15" ht="15.75" thickBot="1" x14ac:dyDescent="0.3">
      <c r="B29" s="60">
        <v>1</v>
      </c>
      <c r="C29" s="52" t="s">
        <v>91</v>
      </c>
      <c r="D29" s="51" t="s">
        <v>105</v>
      </c>
      <c r="E29" s="52" t="s">
        <v>50</v>
      </c>
      <c r="F29" s="53" t="s">
        <v>104</v>
      </c>
      <c r="G29" s="63" t="s">
        <v>91</v>
      </c>
      <c r="J29" s="61">
        <v>1</v>
      </c>
      <c r="K29" s="57" t="s">
        <v>50</v>
      </c>
      <c r="L29" s="56" t="s">
        <v>105</v>
      </c>
      <c r="M29" s="57" t="s">
        <v>92</v>
      </c>
      <c r="N29" s="58" t="s">
        <v>104</v>
      </c>
      <c r="O29" s="64" t="s">
        <v>92</v>
      </c>
    </row>
    <row r="30" spans="2:15" ht="15.75" thickBot="1" x14ac:dyDescent="0.3">
      <c r="B30" s="61">
        <v>2</v>
      </c>
      <c r="C30" s="57" t="s">
        <v>91</v>
      </c>
      <c r="D30" s="56" t="s">
        <v>105</v>
      </c>
      <c r="E30" s="57" t="s">
        <v>92</v>
      </c>
      <c r="F30" s="58" t="s">
        <v>104</v>
      </c>
      <c r="G30" s="64" t="s">
        <v>92</v>
      </c>
      <c r="J30" s="65"/>
      <c r="K30" s="52"/>
      <c r="L30" s="51"/>
      <c r="M30" s="52"/>
      <c r="N30" s="53"/>
      <c r="O30" s="62"/>
    </row>
  </sheetData>
  <mergeCells count="20">
    <mergeCell ref="B3:O3"/>
    <mergeCell ref="J13:M13"/>
    <mergeCell ref="N13:O13"/>
    <mergeCell ref="B22:E22"/>
    <mergeCell ref="F22:G22"/>
    <mergeCell ref="J22:M22"/>
    <mergeCell ref="N22:O22"/>
    <mergeCell ref="B13:E13"/>
    <mergeCell ref="F13:G13"/>
    <mergeCell ref="D6:G6"/>
    <mergeCell ref="D7:G7"/>
    <mergeCell ref="D8:G8"/>
    <mergeCell ref="D9:G9"/>
    <mergeCell ref="D10:G10"/>
    <mergeCell ref="D11:G11"/>
    <mergeCell ref="B28:E28"/>
    <mergeCell ref="F28:G28"/>
    <mergeCell ref="J28:M28"/>
    <mergeCell ref="N28:O28"/>
    <mergeCell ref="D5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PROVINCIA</vt:lpstr>
      <vt:lpstr>DISTRITOS</vt:lpstr>
      <vt:lpstr>TIPOLOGY_BOSQUES</vt:lpstr>
      <vt:lpstr>DEGRADACIÓN</vt:lpstr>
      <vt:lpstr>Relaciones logicas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GRH</dc:creator>
  <cp:lastModifiedBy>LENOVO</cp:lastModifiedBy>
  <dcterms:created xsi:type="dcterms:W3CDTF">2020-01-13T17:07:18Z</dcterms:created>
  <dcterms:modified xsi:type="dcterms:W3CDTF">2020-04-17T20:01:18Z</dcterms:modified>
</cp:coreProperties>
</file>